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96" windowWidth="16140" windowHeight="1052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<sst xmlns="http://schemas.openxmlformats.org/spreadsheetml/2006/main" count="46" uniqueCount="30">
  <si>
    <t>Loan Amount</t>
  </si>
  <si>
    <t>Initial Loan Amount</t>
  </si>
  <si>
    <t>Repayment Plan 2</t>
  </si>
  <si>
    <t>loan period</t>
  </si>
  <si>
    <t>Loan Schedule</t>
  </si>
  <si>
    <t>EMI</t>
  </si>
  <si>
    <t>Term No</t>
  </si>
  <si>
    <t>Interest</t>
  </si>
  <si>
    <t>Mode of Payment</t>
  </si>
  <si>
    <t>Quarterly</t>
  </si>
  <si>
    <t>Eff ROI</t>
  </si>
  <si>
    <t>Eff No of terms</t>
  </si>
  <si>
    <t>break point</t>
  </si>
  <si>
    <t>yrs</t>
  </si>
  <si>
    <t>Loan Reschduling Style 1 - Loan Amount for phase 2 already known</t>
  </si>
  <si>
    <t>Problem Data</t>
  </si>
  <si>
    <t>Phase 1duration</t>
  </si>
  <si>
    <t>Phase 1 rate of interest</t>
  </si>
  <si>
    <t>Phase 2 rate of interest</t>
  </si>
  <si>
    <t>Half yearly</t>
  </si>
  <si>
    <t>Eff rate of interest</t>
  </si>
  <si>
    <t>Eff loan period</t>
  </si>
  <si>
    <t>Phase 2 duration in years</t>
  </si>
  <si>
    <t>Phase1</t>
  </si>
  <si>
    <t>Open. Bal</t>
  </si>
  <si>
    <t>Cl Bal</t>
  </si>
  <si>
    <t>Phase 1 Schedule</t>
  </si>
  <si>
    <t>Phase 2 Schedule</t>
  </si>
  <si>
    <t>Phase 1 + 2 Schedule</t>
  </si>
  <si>
    <t>last row</t>
  </si>
</sst>
</file>

<file path=xl/styles.xml><?xml version="1.0" encoding="utf-8"?>
<styleSheet xmlns="http://schemas.openxmlformats.org/spreadsheetml/2006/main">
  <numFmts count="10">
    <numFmt numFmtId="5" formatCode="&quot;Rs. &quot;#,##0_);\(&quot;Rs. &quot;#,##0\)"/>
    <numFmt numFmtId="6" formatCode="&quot;Rs. &quot;#,##0_);[Red]\(&quot;Rs. &quot;#,##0\)"/>
    <numFmt numFmtId="7" formatCode="&quot;Rs. &quot;#,##0.00_);\(&quot;Rs. &quot;#,##0.00\)"/>
    <numFmt numFmtId="8" formatCode="&quot;Rs. &quot;#,##0.00_);[Red]\(&quot;Rs. &quot;#,##0.00\)"/>
    <numFmt numFmtId="42" formatCode="_(&quot;Rs. &quot;* #,##0_);_(&quot;Rs. &quot;* \(#,##0\);_(&quot;Rs. &quot;* &quot;-&quot;_);_(@_)"/>
    <numFmt numFmtId="41" formatCode="_(* #,##0_);_(* \(#,##0\);_(* &quot;-&quot;_);_(@_)"/>
    <numFmt numFmtId="44" formatCode="_(&quot;Rs. &quot;* #,##0.00_);_(&quot;Rs. &quot;* \(#,##0.00\);_(&quot;Rs. &quot;* &quot;-&quot;??_);_(@_)"/>
    <numFmt numFmtId="43" formatCode="_(* #,##0.00_);_(* \(#,##0.00\);_(* &quot;-&quot;??_);_(@_)"/>
    <numFmt numFmtId="164" formatCode="&quot;Rs. &quot;#,##0.00"/>
    <numFmt numFmtId="165" formatCode="&quot;Rs. &quot;#,##0.0000_);[Red]\(&quot;Rs. &quot;#,##0.0000\)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6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9" fontId="0" fillId="0" borderId="0" xfId="0" applyNumberFormat="1" applyAlignment="1">
      <alignment/>
    </xf>
    <xf numFmtId="8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5" fontId="0" fillId="0" borderId="0" xfId="0" applyNumberFormat="1" applyAlignment="1">
      <alignment/>
    </xf>
    <xf numFmtId="1" fontId="0" fillId="0" borderId="0" xfId="0" applyNumberFormat="1" applyAlignment="1">
      <alignment/>
    </xf>
    <xf numFmtId="10" fontId="0" fillId="0" borderId="0" xfId="0" applyNumberFormat="1" applyAlignment="1">
      <alignment/>
    </xf>
    <xf numFmtId="8" fontId="2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2" borderId="0" xfId="0" applyFill="1" applyAlignment="1">
      <alignment/>
    </xf>
    <xf numFmtId="1" fontId="0" fillId="2" borderId="0" xfId="0" applyNumberFormat="1" applyFill="1" applyAlignment="1">
      <alignment/>
    </xf>
    <xf numFmtId="8" fontId="0" fillId="2" borderId="0" xfId="0" applyNumberFormat="1" applyFill="1" applyAlignment="1">
      <alignment/>
    </xf>
    <xf numFmtId="1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8"/>
  <sheetViews>
    <sheetView tabSelected="1" workbookViewId="0" topLeftCell="A1">
      <selection activeCell="F16" sqref="F16"/>
    </sheetView>
  </sheetViews>
  <sheetFormatPr defaultColWidth="9.140625" defaultRowHeight="12.75"/>
  <cols>
    <col min="1" max="1" width="23.28125" style="0" bestFit="1" customWidth="1"/>
    <col min="3" max="3" width="15.7109375" style="0" bestFit="1" customWidth="1"/>
    <col min="5" max="5" width="19.28125" style="0" customWidth="1"/>
    <col min="6" max="6" width="14.421875" style="0" bestFit="1" customWidth="1"/>
    <col min="7" max="7" width="16.28125" style="0" bestFit="1" customWidth="1"/>
    <col min="8" max="8" width="14.140625" style="0" bestFit="1" customWidth="1"/>
    <col min="9" max="9" width="15.140625" style="0" bestFit="1" customWidth="1"/>
  </cols>
  <sheetData>
    <row r="1" spans="1:10" ht="12.75">
      <c r="A1" s="10" t="s">
        <v>14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12.75">
      <c r="A2" s="11"/>
      <c r="B2" s="11"/>
      <c r="C2" s="11"/>
      <c r="D2" s="11"/>
      <c r="E2" s="11"/>
      <c r="F2" s="11"/>
      <c r="G2" s="11"/>
      <c r="H2" s="11"/>
      <c r="I2" s="11"/>
      <c r="J2" s="11"/>
    </row>
    <row r="3" ht="12.75">
      <c r="A3" s="3" t="s">
        <v>15</v>
      </c>
    </row>
    <row r="5" spans="1:3" ht="12.75">
      <c r="A5" t="s">
        <v>1</v>
      </c>
      <c r="C5">
        <v>500000</v>
      </c>
    </row>
    <row r="6" spans="1:4" ht="12.75">
      <c r="A6" t="s">
        <v>3</v>
      </c>
      <c r="C6">
        <v>10</v>
      </c>
      <c r="D6" t="s">
        <v>13</v>
      </c>
    </row>
    <row r="7" spans="1:3" ht="12.75">
      <c r="A7" t="s">
        <v>17</v>
      </c>
      <c r="C7" s="1">
        <v>0.12</v>
      </c>
    </row>
    <row r="8" spans="1:3" ht="12.75">
      <c r="A8" t="s">
        <v>18</v>
      </c>
      <c r="C8" s="1">
        <v>0.1</v>
      </c>
    </row>
    <row r="9" spans="1:4" ht="12.75">
      <c r="A9" t="s">
        <v>16</v>
      </c>
      <c r="C9">
        <v>4</v>
      </c>
      <c r="D9" t="s">
        <v>13</v>
      </c>
    </row>
    <row r="10" spans="1:4" ht="12.75">
      <c r="A10" t="s">
        <v>22</v>
      </c>
      <c r="C10">
        <f>C6-C9</f>
        <v>6</v>
      </c>
      <c r="D10" t="s">
        <v>13</v>
      </c>
    </row>
    <row r="11" s="12" customFormat="1" ht="12.75"/>
    <row r="12" ht="12.75">
      <c r="A12" s="3" t="s">
        <v>23</v>
      </c>
    </row>
    <row r="13" spans="1:3" ht="12.75">
      <c r="A13" t="s">
        <v>0</v>
      </c>
      <c r="C13">
        <f>C5</f>
        <v>500000</v>
      </c>
    </row>
    <row r="14" spans="1:3" ht="12.75">
      <c r="A14" t="s">
        <v>8</v>
      </c>
      <c r="C14" t="s">
        <v>19</v>
      </c>
    </row>
    <row r="15" spans="1:7" ht="12.75">
      <c r="A15" t="s">
        <v>10</v>
      </c>
      <c r="C15" s="1">
        <f>IF($C$14="Yearly",C7,IF($C$14="Half Yearly",C7/2,IF($C$14="Quarterly",C7/4,C7/12)))</f>
        <v>0.06</v>
      </c>
      <c r="G15" s="5"/>
    </row>
    <row r="16" spans="1:3" ht="12.75">
      <c r="A16" t="s">
        <v>11</v>
      </c>
      <c r="C16" s="6">
        <f>IF($C$14="Yearly",C6,IF($C$14="Half Yearly",C6*2,IF($C$14="Quarterly",C6*4,C6*12)))</f>
        <v>20</v>
      </c>
    </row>
    <row r="18" spans="1:5" ht="12.75">
      <c r="A18" t="s">
        <v>5</v>
      </c>
      <c r="C18" s="8">
        <f>ABS(PMT(C15,C16,C13))</f>
        <v>43592.2784884257</v>
      </c>
      <c r="E18" s="2"/>
    </row>
    <row r="19" spans="1:3" ht="12.75">
      <c r="A19" t="s">
        <v>12</v>
      </c>
      <c r="C19" s="15">
        <f>IF($C$14="Yearly",C9,IF($C$14="Half Yearly",C9*2,IF($C$14="Quarterly",C9*4,C9*12)))</f>
        <v>8</v>
      </c>
    </row>
    <row r="21" ht="12.75">
      <c r="A21" s="3" t="s">
        <v>2</v>
      </c>
    </row>
    <row r="22" spans="1:3" ht="12.75">
      <c r="A22" t="s">
        <v>0</v>
      </c>
      <c r="C22" s="8">
        <f>ABS(FV(C15,C19,C18,-C13))</f>
        <v>365470.8598526901</v>
      </c>
    </row>
    <row r="23" spans="1:3" ht="12.75">
      <c r="A23" t="s">
        <v>8</v>
      </c>
      <c r="C23" t="s">
        <v>9</v>
      </c>
    </row>
    <row r="24" spans="1:5" ht="12.75">
      <c r="A24" t="s">
        <v>20</v>
      </c>
      <c r="C24" s="7">
        <f>IF($C$23="Yearly",C8,IF($C$23="Half Yearly",C8/2,IF($C$23="Quarterly",C8/4,C8/12)))</f>
        <v>0.025</v>
      </c>
      <c r="E24" s="2"/>
    </row>
    <row r="25" spans="1:3" ht="12.75">
      <c r="A25" t="s">
        <v>21</v>
      </c>
      <c r="C25" s="9">
        <f>IF($C$23="Yearly",C10,IF($C$23="Half Yearly",C10*2,IF($C$23="Quarterly",C10*4,C10*12)))</f>
        <v>24</v>
      </c>
    </row>
    <row r="28" spans="1:3" ht="12.75">
      <c r="A28" t="s">
        <v>5</v>
      </c>
      <c r="C28" s="2">
        <f>ABS(PMT(C24,C25,C22))</f>
        <v>20434.506533795713</v>
      </c>
    </row>
    <row r="30" s="12" customFormat="1" ht="12.75"/>
    <row r="31" ht="15">
      <c r="F31" s="4" t="s">
        <v>4</v>
      </c>
    </row>
    <row r="32" ht="12.75">
      <c r="A32" s="3" t="s">
        <v>26</v>
      </c>
    </row>
    <row r="34" spans="1:7" ht="12.75">
      <c r="A34" s="3" t="s">
        <v>6</v>
      </c>
      <c r="B34" s="3"/>
      <c r="C34" s="3" t="s">
        <v>24</v>
      </c>
      <c r="D34" s="3"/>
      <c r="E34" s="3" t="s">
        <v>7</v>
      </c>
      <c r="F34" s="3" t="s">
        <v>5</v>
      </c>
      <c r="G34" s="3" t="s">
        <v>25</v>
      </c>
    </row>
    <row r="35" spans="1:7" ht="12.75">
      <c r="A35">
        <v>1</v>
      </c>
      <c r="C35" s="3">
        <f>C13</f>
        <v>500000</v>
      </c>
      <c r="E35" s="2">
        <f>ABS(IPMT($C$15,A35,$C$16,$C$13))</f>
        <v>30000</v>
      </c>
      <c r="F35" s="2">
        <f>$C$18</f>
        <v>43592.2784884257</v>
      </c>
      <c r="G35" s="2">
        <f>C35+E35-F35</f>
        <v>486407.7215115743</v>
      </c>
    </row>
    <row r="36" spans="1:7" ht="12.75">
      <c r="A36">
        <f>A35+1</f>
        <v>2</v>
      </c>
      <c r="C36" s="2">
        <f>G35</f>
        <v>486407.7215115743</v>
      </c>
      <c r="E36" s="2">
        <f>ABS(IPMT($C$15,A36,$C$16,$C$13))</f>
        <v>29184.463290694457</v>
      </c>
      <c r="F36" s="2">
        <f>$C$18</f>
        <v>43592.2784884257</v>
      </c>
      <c r="G36" s="2">
        <f>C36+E36-F36</f>
        <v>471999.90631384304</v>
      </c>
    </row>
    <row r="37" spans="1:7" ht="12.75">
      <c r="A37">
        <f aca="true" t="shared" si="0" ref="A37:A82">A36+1</f>
        <v>3</v>
      </c>
      <c r="C37" s="2">
        <f aca="true" t="shared" si="1" ref="C37:C82">G36</f>
        <v>471999.90631384304</v>
      </c>
      <c r="E37" s="2">
        <f aca="true" t="shared" si="2" ref="E37:E82">ABS(IPMT($C$15,A37,$C$16,$C$13))</f>
        <v>28319.994378830586</v>
      </c>
      <c r="F37" s="2">
        <f aca="true" t="shared" si="3" ref="F37:F82">$C$18</f>
        <v>43592.2784884257</v>
      </c>
      <c r="G37" s="2">
        <f aca="true" t="shared" si="4" ref="G37:G82">C37+E37-F37</f>
        <v>456727.6222042479</v>
      </c>
    </row>
    <row r="38" spans="1:7" ht="12.75">
      <c r="A38">
        <f t="shared" si="0"/>
        <v>4</v>
      </c>
      <c r="C38" s="2">
        <f t="shared" si="1"/>
        <v>456727.6222042479</v>
      </c>
      <c r="E38" s="2">
        <f t="shared" si="2"/>
        <v>27403.657332254872</v>
      </c>
      <c r="F38" s="2">
        <f t="shared" si="3"/>
        <v>43592.2784884257</v>
      </c>
      <c r="G38" s="2">
        <f t="shared" si="4"/>
        <v>440539.0010480771</v>
      </c>
    </row>
    <row r="39" spans="1:7" ht="12.75">
      <c r="A39">
        <f t="shared" si="0"/>
        <v>5</v>
      </c>
      <c r="C39" s="2">
        <f t="shared" si="1"/>
        <v>440539.0010480771</v>
      </c>
      <c r="E39" s="2">
        <f t="shared" si="2"/>
        <v>26432.340062884625</v>
      </c>
      <c r="F39" s="2">
        <f t="shared" si="3"/>
        <v>43592.2784884257</v>
      </c>
      <c r="G39" s="2">
        <f t="shared" si="4"/>
        <v>423379.062622536</v>
      </c>
    </row>
    <row r="40" spans="1:7" ht="12.75">
      <c r="A40">
        <f t="shared" si="0"/>
        <v>6</v>
      </c>
      <c r="C40" s="2">
        <f t="shared" si="1"/>
        <v>423379.062622536</v>
      </c>
      <c r="E40" s="2">
        <f t="shared" si="2"/>
        <v>25402.743757352153</v>
      </c>
      <c r="F40" s="2">
        <f t="shared" si="3"/>
        <v>43592.2784884257</v>
      </c>
      <c r="G40" s="2">
        <f t="shared" si="4"/>
        <v>405189.52789146244</v>
      </c>
    </row>
    <row r="41" spans="1:7" ht="12.75">
      <c r="A41">
        <f t="shared" si="0"/>
        <v>7</v>
      </c>
      <c r="C41" s="2">
        <f t="shared" si="1"/>
        <v>405189.52789146244</v>
      </c>
      <c r="E41" s="2">
        <f t="shared" si="2"/>
        <v>24311.37167348774</v>
      </c>
      <c r="F41" s="2">
        <f t="shared" si="3"/>
        <v>43592.2784884257</v>
      </c>
      <c r="G41" s="2">
        <f t="shared" si="4"/>
        <v>385908.6210765245</v>
      </c>
    </row>
    <row r="42" spans="1:7" ht="12.75">
      <c r="A42">
        <f t="shared" si="0"/>
        <v>8</v>
      </c>
      <c r="C42" s="2">
        <f t="shared" si="1"/>
        <v>385908.6210765245</v>
      </c>
      <c r="E42" s="2">
        <f t="shared" si="2"/>
        <v>23154.517264591464</v>
      </c>
      <c r="F42" s="2">
        <f t="shared" si="3"/>
        <v>43592.2784884257</v>
      </c>
      <c r="G42" s="2">
        <f t="shared" si="4"/>
        <v>365470.85985269025</v>
      </c>
    </row>
    <row r="43" spans="1:7" ht="12.75">
      <c r="A43">
        <f t="shared" si="0"/>
        <v>9</v>
      </c>
      <c r="C43" s="2">
        <f t="shared" si="1"/>
        <v>365470.85985269025</v>
      </c>
      <c r="E43" s="2">
        <f t="shared" si="2"/>
        <v>21928.251591161403</v>
      </c>
      <c r="F43" s="2">
        <f t="shared" si="3"/>
        <v>43592.2784884257</v>
      </c>
      <c r="G43" s="2">
        <f t="shared" si="4"/>
        <v>343806.83295542595</v>
      </c>
    </row>
    <row r="44" spans="1:7" ht="12.75">
      <c r="A44">
        <f t="shared" si="0"/>
        <v>10</v>
      </c>
      <c r="C44" s="2">
        <f t="shared" si="1"/>
        <v>343806.83295542595</v>
      </c>
      <c r="E44" s="2">
        <f t="shared" si="2"/>
        <v>20628.409977325555</v>
      </c>
      <c r="F44" s="2">
        <f t="shared" si="3"/>
        <v>43592.2784884257</v>
      </c>
      <c r="G44" s="2">
        <f t="shared" si="4"/>
        <v>320842.9644443258</v>
      </c>
    </row>
    <row r="45" spans="1:7" ht="12.75">
      <c r="A45">
        <f t="shared" si="0"/>
        <v>11</v>
      </c>
      <c r="C45" s="2">
        <f t="shared" si="1"/>
        <v>320842.9644443258</v>
      </c>
      <c r="E45" s="2">
        <f t="shared" si="2"/>
        <v>19250.577866659547</v>
      </c>
      <c r="F45" s="2">
        <f t="shared" si="3"/>
        <v>43592.2784884257</v>
      </c>
      <c r="G45" s="2">
        <f t="shared" si="4"/>
        <v>296501.2638225596</v>
      </c>
    </row>
    <row r="46" spans="1:7" ht="12.75">
      <c r="A46">
        <f t="shared" si="0"/>
        <v>12</v>
      </c>
      <c r="C46" s="2">
        <f t="shared" si="1"/>
        <v>296501.2638225596</v>
      </c>
      <c r="E46" s="2">
        <f t="shared" si="2"/>
        <v>17790.07582935357</v>
      </c>
      <c r="F46" s="2">
        <f t="shared" si="3"/>
        <v>43592.2784884257</v>
      </c>
      <c r="G46" s="2">
        <f t="shared" si="4"/>
        <v>270699.0611634875</v>
      </c>
    </row>
    <row r="47" spans="1:7" ht="12.75">
      <c r="A47">
        <f t="shared" si="0"/>
        <v>13</v>
      </c>
      <c r="C47" s="2">
        <f t="shared" si="1"/>
        <v>270699.0611634875</v>
      </c>
      <c r="E47" s="2">
        <f t="shared" si="2"/>
        <v>16241.943669809236</v>
      </c>
      <c r="F47" s="2">
        <f t="shared" si="3"/>
        <v>43592.2784884257</v>
      </c>
      <c r="G47" s="2">
        <f t="shared" si="4"/>
        <v>243348.72634487104</v>
      </c>
    </row>
    <row r="48" spans="1:7" ht="12.75">
      <c r="A48">
        <f t="shared" si="0"/>
        <v>14</v>
      </c>
      <c r="C48" s="2">
        <f t="shared" si="1"/>
        <v>243348.72634487104</v>
      </c>
      <c r="E48" s="2">
        <f t="shared" si="2"/>
        <v>14600.923580692252</v>
      </c>
      <c r="F48" s="2">
        <f t="shared" si="3"/>
        <v>43592.2784884257</v>
      </c>
      <c r="G48" s="2">
        <f t="shared" si="4"/>
        <v>214357.3714371376</v>
      </c>
    </row>
    <row r="49" spans="1:7" ht="12.75">
      <c r="A49">
        <f t="shared" si="0"/>
        <v>15</v>
      </c>
      <c r="C49" s="2">
        <f t="shared" si="1"/>
        <v>214357.3714371376</v>
      </c>
      <c r="E49" s="2">
        <f t="shared" si="2"/>
        <v>12861.442286228248</v>
      </c>
      <c r="F49" s="2">
        <f t="shared" si="3"/>
        <v>43592.2784884257</v>
      </c>
      <c r="G49" s="2">
        <f t="shared" si="4"/>
        <v>183626.53523494012</v>
      </c>
    </row>
    <row r="50" spans="1:7" ht="12.75">
      <c r="A50">
        <f t="shared" si="0"/>
        <v>16</v>
      </c>
      <c r="C50" s="2">
        <f t="shared" si="1"/>
        <v>183626.53523494012</v>
      </c>
      <c r="E50" s="2">
        <f t="shared" si="2"/>
        <v>11017.592114096386</v>
      </c>
      <c r="F50" s="2">
        <f t="shared" si="3"/>
        <v>43592.2784884257</v>
      </c>
      <c r="G50" s="2">
        <f t="shared" si="4"/>
        <v>151051.8488606108</v>
      </c>
    </row>
    <row r="51" spans="1:7" ht="12.75">
      <c r="A51">
        <f t="shared" si="0"/>
        <v>17</v>
      </c>
      <c r="C51" s="2">
        <f t="shared" si="1"/>
        <v>151051.8488606108</v>
      </c>
      <c r="E51" s="2">
        <f t="shared" si="2"/>
        <v>9063.110931636631</v>
      </c>
      <c r="F51" s="2">
        <f t="shared" si="3"/>
        <v>43592.2784884257</v>
      </c>
      <c r="G51" s="2">
        <f t="shared" si="4"/>
        <v>116522.68130382172</v>
      </c>
    </row>
    <row r="52" spans="1:7" ht="12.75">
      <c r="A52">
        <f t="shared" si="0"/>
        <v>18</v>
      </c>
      <c r="C52" s="2">
        <f t="shared" si="1"/>
        <v>116522.68130382172</v>
      </c>
      <c r="E52" s="2">
        <f t="shared" si="2"/>
        <v>6991.36087822929</v>
      </c>
      <c r="F52" s="2">
        <f t="shared" si="3"/>
        <v>43592.2784884257</v>
      </c>
      <c r="G52" s="2">
        <f t="shared" si="4"/>
        <v>79921.76369362531</v>
      </c>
    </row>
    <row r="53" spans="1:7" ht="12.75">
      <c r="A53">
        <f t="shared" si="0"/>
        <v>19</v>
      </c>
      <c r="C53" s="2">
        <f t="shared" si="1"/>
        <v>79921.76369362531</v>
      </c>
      <c r="E53" s="2">
        <f t="shared" si="2"/>
        <v>4795.305821617506</v>
      </c>
      <c r="F53" s="2">
        <f t="shared" si="3"/>
        <v>43592.2784884257</v>
      </c>
      <c r="G53" s="2">
        <f t="shared" si="4"/>
        <v>41124.791026817125</v>
      </c>
    </row>
    <row r="54" spans="1:7" ht="12.75">
      <c r="A54">
        <f t="shared" si="0"/>
        <v>20</v>
      </c>
      <c r="C54" s="2">
        <f t="shared" si="1"/>
        <v>41124.791026817125</v>
      </c>
      <c r="E54" s="2">
        <f t="shared" si="2"/>
        <v>2467.487461609016</v>
      </c>
      <c r="F54" s="2">
        <f t="shared" si="3"/>
        <v>43592.2784884257</v>
      </c>
      <c r="G54" s="2">
        <f t="shared" si="4"/>
        <v>4.43833414465189E-10</v>
      </c>
    </row>
    <row r="55" spans="1:7" ht="12.75">
      <c r="A55">
        <f t="shared" si="0"/>
        <v>21</v>
      </c>
      <c r="C55" s="2">
        <f t="shared" si="1"/>
        <v>4.43833414465189E-10</v>
      </c>
      <c r="E55" s="2" t="e">
        <f t="shared" si="2"/>
        <v>#NUM!</v>
      </c>
      <c r="F55" s="2">
        <f t="shared" si="3"/>
        <v>43592.2784884257</v>
      </c>
      <c r="G55" s="2" t="e">
        <f t="shared" si="4"/>
        <v>#NUM!</v>
      </c>
    </row>
    <row r="56" spans="1:7" ht="12.75">
      <c r="A56">
        <f t="shared" si="0"/>
        <v>22</v>
      </c>
      <c r="C56" s="2" t="e">
        <f t="shared" si="1"/>
        <v>#NUM!</v>
      </c>
      <c r="E56" s="2" t="e">
        <f t="shared" si="2"/>
        <v>#NUM!</v>
      </c>
      <c r="F56" s="2">
        <f t="shared" si="3"/>
        <v>43592.2784884257</v>
      </c>
      <c r="G56" s="2" t="e">
        <f t="shared" si="4"/>
        <v>#NUM!</v>
      </c>
    </row>
    <row r="57" spans="1:7" ht="12.75">
      <c r="A57">
        <f t="shared" si="0"/>
        <v>23</v>
      </c>
      <c r="C57" s="2" t="e">
        <f t="shared" si="1"/>
        <v>#NUM!</v>
      </c>
      <c r="E57" s="2" t="e">
        <f t="shared" si="2"/>
        <v>#NUM!</v>
      </c>
      <c r="F57" s="2">
        <f t="shared" si="3"/>
        <v>43592.2784884257</v>
      </c>
      <c r="G57" s="2" t="e">
        <f t="shared" si="4"/>
        <v>#NUM!</v>
      </c>
    </row>
    <row r="58" spans="1:7" ht="12.75">
      <c r="A58">
        <f t="shared" si="0"/>
        <v>24</v>
      </c>
      <c r="C58" s="2" t="e">
        <f t="shared" si="1"/>
        <v>#NUM!</v>
      </c>
      <c r="E58" s="2" t="e">
        <f t="shared" si="2"/>
        <v>#NUM!</v>
      </c>
      <c r="F58" s="2">
        <f t="shared" si="3"/>
        <v>43592.2784884257</v>
      </c>
      <c r="G58" s="2" t="e">
        <f t="shared" si="4"/>
        <v>#NUM!</v>
      </c>
    </row>
    <row r="59" spans="1:7" ht="12.75">
      <c r="A59">
        <f t="shared" si="0"/>
        <v>25</v>
      </c>
      <c r="C59" s="2" t="e">
        <f t="shared" si="1"/>
        <v>#NUM!</v>
      </c>
      <c r="E59" s="2" t="e">
        <f t="shared" si="2"/>
        <v>#NUM!</v>
      </c>
      <c r="F59" s="2">
        <f t="shared" si="3"/>
        <v>43592.2784884257</v>
      </c>
      <c r="G59" s="2" t="e">
        <f t="shared" si="4"/>
        <v>#NUM!</v>
      </c>
    </row>
    <row r="60" spans="1:7" ht="12.75">
      <c r="A60">
        <f t="shared" si="0"/>
        <v>26</v>
      </c>
      <c r="C60" s="2" t="e">
        <f t="shared" si="1"/>
        <v>#NUM!</v>
      </c>
      <c r="E60" s="2" t="e">
        <f t="shared" si="2"/>
        <v>#NUM!</v>
      </c>
      <c r="F60" s="2">
        <f t="shared" si="3"/>
        <v>43592.2784884257</v>
      </c>
      <c r="G60" s="2" t="e">
        <f t="shared" si="4"/>
        <v>#NUM!</v>
      </c>
    </row>
    <row r="61" spans="1:7" ht="12.75">
      <c r="A61">
        <f t="shared" si="0"/>
        <v>27</v>
      </c>
      <c r="C61" s="2" t="e">
        <f t="shared" si="1"/>
        <v>#NUM!</v>
      </c>
      <c r="E61" s="2" t="e">
        <f t="shared" si="2"/>
        <v>#NUM!</v>
      </c>
      <c r="F61" s="2">
        <f t="shared" si="3"/>
        <v>43592.2784884257</v>
      </c>
      <c r="G61" s="2" t="e">
        <f t="shared" si="4"/>
        <v>#NUM!</v>
      </c>
    </row>
    <row r="62" spans="1:7" ht="12.75">
      <c r="A62">
        <f t="shared" si="0"/>
        <v>28</v>
      </c>
      <c r="C62" s="2" t="e">
        <f t="shared" si="1"/>
        <v>#NUM!</v>
      </c>
      <c r="E62" s="2" t="e">
        <f t="shared" si="2"/>
        <v>#NUM!</v>
      </c>
      <c r="F62" s="2">
        <f t="shared" si="3"/>
        <v>43592.2784884257</v>
      </c>
      <c r="G62" s="2" t="e">
        <f t="shared" si="4"/>
        <v>#NUM!</v>
      </c>
    </row>
    <row r="63" spans="1:7" ht="12.75">
      <c r="A63">
        <f t="shared" si="0"/>
        <v>29</v>
      </c>
      <c r="C63" s="2" t="e">
        <f t="shared" si="1"/>
        <v>#NUM!</v>
      </c>
      <c r="E63" s="2" t="e">
        <f t="shared" si="2"/>
        <v>#NUM!</v>
      </c>
      <c r="F63" s="2">
        <f t="shared" si="3"/>
        <v>43592.2784884257</v>
      </c>
      <c r="G63" s="2" t="e">
        <f t="shared" si="4"/>
        <v>#NUM!</v>
      </c>
    </row>
    <row r="64" spans="1:7" ht="12.75">
      <c r="A64">
        <f t="shared" si="0"/>
        <v>30</v>
      </c>
      <c r="C64" s="2" t="e">
        <f t="shared" si="1"/>
        <v>#NUM!</v>
      </c>
      <c r="E64" s="2" t="e">
        <f t="shared" si="2"/>
        <v>#NUM!</v>
      </c>
      <c r="F64" s="2">
        <f t="shared" si="3"/>
        <v>43592.2784884257</v>
      </c>
      <c r="G64" s="2" t="e">
        <f t="shared" si="4"/>
        <v>#NUM!</v>
      </c>
    </row>
    <row r="65" spans="1:7" ht="12.75">
      <c r="A65">
        <f t="shared" si="0"/>
        <v>31</v>
      </c>
      <c r="C65" s="2" t="e">
        <f t="shared" si="1"/>
        <v>#NUM!</v>
      </c>
      <c r="E65" s="2" t="e">
        <f t="shared" si="2"/>
        <v>#NUM!</v>
      </c>
      <c r="F65" s="2">
        <f t="shared" si="3"/>
        <v>43592.2784884257</v>
      </c>
      <c r="G65" s="2" t="e">
        <f t="shared" si="4"/>
        <v>#NUM!</v>
      </c>
    </row>
    <row r="66" spans="1:7" ht="12.75">
      <c r="A66">
        <f t="shared" si="0"/>
        <v>32</v>
      </c>
      <c r="C66" s="2" t="e">
        <f t="shared" si="1"/>
        <v>#NUM!</v>
      </c>
      <c r="E66" s="2" t="e">
        <f t="shared" si="2"/>
        <v>#NUM!</v>
      </c>
      <c r="F66" s="2">
        <f t="shared" si="3"/>
        <v>43592.2784884257</v>
      </c>
      <c r="G66" s="2" t="e">
        <f t="shared" si="4"/>
        <v>#NUM!</v>
      </c>
    </row>
    <row r="67" spans="1:7" ht="12.75">
      <c r="A67">
        <f t="shared" si="0"/>
        <v>33</v>
      </c>
      <c r="C67" s="2" t="e">
        <f t="shared" si="1"/>
        <v>#NUM!</v>
      </c>
      <c r="E67" s="2" t="e">
        <f t="shared" si="2"/>
        <v>#NUM!</v>
      </c>
      <c r="F67" s="2">
        <f t="shared" si="3"/>
        <v>43592.2784884257</v>
      </c>
      <c r="G67" s="2" t="e">
        <f t="shared" si="4"/>
        <v>#NUM!</v>
      </c>
    </row>
    <row r="68" spans="1:7" ht="12.75">
      <c r="A68">
        <f t="shared" si="0"/>
        <v>34</v>
      </c>
      <c r="C68" s="2" t="e">
        <f t="shared" si="1"/>
        <v>#NUM!</v>
      </c>
      <c r="E68" s="2" t="e">
        <f t="shared" si="2"/>
        <v>#NUM!</v>
      </c>
      <c r="F68" s="2">
        <f t="shared" si="3"/>
        <v>43592.2784884257</v>
      </c>
      <c r="G68" s="2" t="e">
        <f t="shared" si="4"/>
        <v>#NUM!</v>
      </c>
    </row>
    <row r="69" spans="1:7" ht="12.75">
      <c r="A69">
        <f t="shared" si="0"/>
        <v>35</v>
      </c>
      <c r="C69" s="2" t="e">
        <f t="shared" si="1"/>
        <v>#NUM!</v>
      </c>
      <c r="E69" s="2" t="e">
        <f t="shared" si="2"/>
        <v>#NUM!</v>
      </c>
      <c r="F69" s="2">
        <f t="shared" si="3"/>
        <v>43592.2784884257</v>
      </c>
      <c r="G69" s="2" t="e">
        <f t="shared" si="4"/>
        <v>#NUM!</v>
      </c>
    </row>
    <row r="70" spans="1:7" ht="12.75">
      <c r="A70">
        <f t="shared" si="0"/>
        <v>36</v>
      </c>
      <c r="C70" s="2" t="e">
        <f t="shared" si="1"/>
        <v>#NUM!</v>
      </c>
      <c r="E70" s="2" t="e">
        <f t="shared" si="2"/>
        <v>#NUM!</v>
      </c>
      <c r="F70" s="2">
        <f t="shared" si="3"/>
        <v>43592.2784884257</v>
      </c>
      <c r="G70" s="2" t="e">
        <f t="shared" si="4"/>
        <v>#NUM!</v>
      </c>
    </row>
    <row r="71" spans="1:7" ht="12.75">
      <c r="A71">
        <f t="shared" si="0"/>
        <v>37</v>
      </c>
      <c r="C71" s="2" t="e">
        <f t="shared" si="1"/>
        <v>#NUM!</v>
      </c>
      <c r="E71" s="2" t="e">
        <f t="shared" si="2"/>
        <v>#NUM!</v>
      </c>
      <c r="F71" s="2">
        <f t="shared" si="3"/>
        <v>43592.2784884257</v>
      </c>
      <c r="G71" s="2" t="e">
        <f t="shared" si="4"/>
        <v>#NUM!</v>
      </c>
    </row>
    <row r="72" spans="1:7" ht="12.75">
      <c r="A72">
        <f t="shared" si="0"/>
        <v>38</v>
      </c>
      <c r="C72" s="2" t="e">
        <f t="shared" si="1"/>
        <v>#NUM!</v>
      </c>
      <c r="E72" s="2" t="e">
        <f t="shared" si="2"/>
        <v>#NUM!</v>
      </c>
      <c r="F72" s="2">
        <f t="shared" si="3"/>
        <v>43592.2784884257</v>
      </c>
      <c r="G72" s="2" t="e">
        <f t="shared" si="4"/>
        <v>#NUM!</v>
      </c>
    </row>
    <row r="73" spans="1:7" ht="12.75">
      <c r="A73">
        <f t="shared" si="0"/>
        <v>39</v>
      </c>
      <c r="C73" s="2" t="e">
        <f t="shared" si="1"/>
        <v>#NUM!</v>
      </c>
      <c r="E73" s="2" t="e">
        <f t="shared" si="2"/>
        <v>#NUM!</v>
      </c>
      <c r="F73" s="2">
        <f t="shared" si="3"/>
        <v>43592.2784884257</v>
      </c>
      <c r="G73" s="2" t="e">
        <f t="shared" si="4"/>
        <v>#NUM!</v>
      </c>
    </row>
    <row r="74" spans="1:7" ht="12.75">
      <c r="A74">
        <f t="shared" si="0"/>
        <v>40</v>
      </c>
      <c r="C74" s="2" t="e">
        <f t="shared" si="1"/>
        <v>#NUM!</v>
      </c>
      <c r="E74" s="2" t="e">
        <f t="shared" si="2"/>
        <v>#NUM!</v>
      </c>
      <c r="F74" s="2">
        <f t="shared" si="3"/>
        <v>43592.2784884257</v>
      </c>
      <c r="G74" s="2" t="e">
        <f t="shared" si="4"/>
        <v>#NUM!</v>
      </c>
    </row>
    <row r="75" spans="1:7" ht="12.75">
      <c r="A75">
        <f t="shared" si="0"/>
        <v>41</v>
      </c>
      <c r="C75" s="2" t="e">
        <f t="shared" si="1"/>
        <v>#NUM!</v>
      </c>
      <c r="E75" s="2" t="e">
        <f t="shared" si="2"/>
        <v>#NUM!</v>
      </c>
      <c r="F75" s="2">
        <f t="shared" si="3"/>
        <v>43592.2784884257</v>
      </c>
      <c r="G75" s="2" t="e">
        <f t="shared" si="4"/>
        <v>#NUM!</v>
      </c>
    </row>
    <row r="76" spans="1:7" ht="12.75">
      <c r="A76">
        <f t="shared" si="0"/>
        <v>42</v>
      </c>
      <c r="C76" s="2" t="e">
        <f t="shared" si="1"/>
        <v>#NUM!</v>
      </c>
      <c r="E76" s="2" t="e">
        <f t="shared" si="2"/>
        <v>#NUM!</v>
      </c>
      <c r="F76" s="2">
        <f t="shared" si="3"/>
        <v>43592.2784884257</v>
      </c>
      <c r="G76" s="2" t="e">
        <f t="shared" si="4"/>
        <v>#NUM!</v>
      </c>
    </row>
    <row r="77" spans="1:7" ht="12.75">
      <c r="A77">
        <f t="shared" si="0"/>
        <v>43</v>
      </c>
      <c r="C77" s="2" t="e">
        <f t="shared" si="1"/>
        <v>#NUM!</v>
      </c>
      <c r="E77" s="2" t="e">
        <f t="shared" si="2"/>
        <v>#NUM!</v>
      </c>
      <c r="F77" s="2">
        <f t="shared" si="3"/>
        <v>43592.2784884257</v>
      </c>
      <c r="G77" s="2" t="e">
        <f t="shared" si="4"/>
        <v>#NUM!</v>
      </c>
    </row>
    <row r="78" spans="1:7" ht="12.75">
      <c r="A78">
        <f t="shared" si="0"/>
        <v>44</v>
      </c>
      <c r="C78" s="2" t="e">
        <f t="shared" si="1"/>
        <v>#NUM!</v>
      </c>
      <c r="E78" s="2" t="e">
        <f t="shared" si="2"/>
        <v>#NUM!</v>
      </c>
      <c r="F78" s="2">
        <f t="shared" si="3"/>
        <v>43592.2784884257</v>
      </c>
      <c r="G78" s="2" t="e">
        <f t="shared" si="4"/>
        <v>#NUM!</v>
      </c>
    </row>
    <row r="79" spans="1:7" ht="12.75">
      <c r="A79">
        <f t="shared" si="0"/>
        <v>45</v>
      </c>
      <c r="C79" s="2" t="e">
        <f t="shared" si="1"/>
        <v>#NUM!</v>
      </c>
      <c r="E79" s="2" t="e">
        <f t="shared" si="2"/>
        <v>#NUM!</v>
      </c>
      <c r="F79" s="2">
        <f t="shared" si="3"/>
        <v>43592.2784884257</v>
      </c>
      <c r="G79" s="2" t="e">
        <f t="shared" si="4"/>
        <v>#NUM!</v>
      </c>
    </row>
    <row r="80" spans="1:7" ht="12.75">
      <c r="A80">
        <f t="shared" si="0"/>
        <v>46</v>
      </c>
      <c r="C80" s="2" t="e">
        <f t="shared" si="1"/>
        <v>#NUM!</v>
      </c>
      <c r="E80" s="2" t="e">
        <f t="shared" si="2"/>
        <v>#NUM!</v>
      </c>
      <c r="F80" s="2">
        <f t="shared" si="3"/>
        <v>43592.2784884257</v>
      </c>
      <c r="G80" s="2" t="e">
        <f t="shared" si="4"/>
        <v>#NUM!</v>
      </c>
    </row>
    <row r="81" spans="1:7" ht="12.75">
      <c r="A81">
        <f t="shared" si="0"/>
        <v>47</v>
      </c>
      <c r="C81" s="2" t="e">
        <f t="shared" si="1"/>
        <v>#NUM!</v>
      </c>
      <c r="E81" s="2" t="e">
        <f t="shared" si="2"/>
        <v>#NUM!</v>
      </c>
      <c r="F81" s="2">
        <f t="shared" si="3"/>
        <v>43592.2784884257</v>
      </c>
      <c r="G81" s="2" t="e">
        <f t="shared" si="4"/>
        <v>#NUM!</v>
      </c>
    </row>
    <row r="82" spans="1:7" ht="12.75">
      <c r="A82">
        <f t="shared" si="0"/>
        <v>48</v>
      </c>
      <c r="C82" s="2" t="e">
        <f t="shared" si="1"/>
        <v>#NUM!</v>
      </c>
      <c r="E82" s="2" t="e">
        <f t="shared" si="2"/>
        <v>#NUM!</v>
      </c>
      <c r="F82" s="2">
        <f t="shared" si="3"/>
        <v>43592.2784884257</v>
      </c>
      <c r="G82" s="2" t="e">
        <f t="shared" si="4"/>
        <v>#NUM!</v>
      </c>
    </row>
    <row r="83" spans="3:7" ht="12.75">
      <c r="C83" s="2"/>
      <c r="E83" s="2"/>
      <c r="F83" s="2"/>
      <c r="G83" s="2"/>
    </row>
    <row r="84" spans="3:7" ht="12.75">
      <c r="C84" s="2"/>
      <c r="E84" s="2"/>
      <c r="F84" s="2"/>
      <c r="G84" s="2"/>
    </row>
    <row r="85" spans="3:7" ht="12.75">
      <c r="C85" s="2"/>
      <c r="E85" s="2"/>
      <c r="F85" s="2"/>
      <c r="G85" s="2"/>
    </row>
    <row r="86" ht="12.75">
      <c r="A86" s="3" t="s">
        <v>27</v>
      </c>
    </row>
    <row r="88" spans="1:7" ht="12.75">
      <c r="A88" s="3" t="s">
        <v>6</v>
      </c>
      <c r="B88" s="3"/>
      <c r="C88" s="3" t="s">
        <v>24</v>
      </c>
      <c r="D88" s="3"/>
      <c r="E88" s="3" t="s">
        <v>7</v>
      </c>
      <c r="F88" s="3" t="s">
        <v>5</v>
      </c>
      <c r="G88" s="3" t="s">
        <v>25</v>
      </c>
    </row>
    <row r="89" spans="1:7" ht="12.75">
      <c r="A89" s="6">
        <f>C16+1</f>
        <v>21</v>
      </c>
      <c r="C89" s="2">
        <f>C22</f>
        <v>365470.8598526901</v>
      </c>
      <c r="E89" s="2">
        <f>ABS(IPMT($C$24,A89-$C$16,$C$25,$C$22))</f>
        <v>9136.771496317253</v>
      </c>
      <c r="F89" s="2">
        <f>$C$28</f>
        <v>20434.506533795713</v>
      </c>
      <c r="G89" s="2">
        <f>C89+E89-F89</f>
        <v>354173.1248152116</v>
      </c>
    </row>
    <row r="90" spans="1:7" ht="12.75">
      <c r="A90" s="6">
        <f>A89+1</f>
        <v>22</v>
      </c>
      <c r="C90" s="2">
        <f>G89</f>
        <v>354173.1248152116</v>
      </c>
      <c r="E90" s="2">
        <f>ABS(IPMT($C$24,A90-$C$16,$C$25,$C$22))</f>
        <v>8854.328120380293</v>
      </c>
      <c r="F90" s="2">
        <f>$C$28</f>
        <v>20434.506533795713</v>
      </c>
      <c r="G90" s="2">
        <f>C90+E90-F90</f>
        <v>342592.9464017961</v>
      </c>
    </row>
    <row r="91" spans="1:7" ht="12.75">
      <c r="A91" s="6">
        <f aca="true" t="shared" si="5" ref="A91:A105">A90+1</f>
        <v>23</v>
      </c>
      <c r="C91" s="2">
        <f aca="true" t="shared" si="6" ref="C91:C105">G90</f>
        <v>342592.9464017961</v>
      </c>
      <c r="E91" s="2">
        <f aca="true" t="shared" si="7" ref="E91:E105">ABS(IPMT($C$24,A91-$C$16,$C$25,$C$22))</f>
        <v>8564.823660044907</v>
      </c>
      <c r="F91" s="2">
        <f aca="true" t="shared" si="8" ref="F91:F154">$C$28</f>
        <v>20434.506533795713</v>
      </c>
      <c r="G91" s="2">
        <f aca="true" t="shared" si="9" ref="G91:G105">C91+E91-F91</f>
        <v>330723.2635280453</v>
      </c>
    </row>
    <row r="92" spans="1:7" ht="12.75">
      <c r="A92" s="6">
        <f t="shared" si="5"/>
        <v>24</v>
      </c>
      <c r="C92" s="2">
        <f t="shared" si="6"/>
        <v>330723.2635280453</v>
      </c>
      <c r="E92" s="2">
        <f t="shared" si="7"/>
        <v>8268.081588201136</v>
      </c>
      <c r="F92" s="2">
        <f t="shared" si="8"/>
        <v>20434.506533795713</v>
      </c>
      <c r="G92" s="2">
        <f t="shared" si="9"/>
        <v>318556.8385824507</v>
      </c>
    </row>
    <row r="93" spans="1:7" ht="12.75">
      <c r="A93" s="6">
        <f t="shared" si="5"/>
        <v>25</v>
      </c>
      <c r="C93" s="2">
        <f t="shared" si="6"/>
        <v>318556.8385824507</v>
      </c>
      <c r="E93" s="2">
        <f t="shared" si="7"/>
        <v>7963.920964561272</v>
      </c>
      <c r="F93" s="2">
        <f t="shared" si="8"/>
        <v>20434.506533795713</v>
      </c>
      <c r="G93" s="2">
        <f t="shared" si="9"/>
        <v>306086.25301321625</v>
      </c>
    </row>
    <row r="94" spans="1:7" ht="12.75">
      <c r="A94" s="6">
        <f t="shared" si="5"/>
        <v>26</v>
      </c>
      <c r="C94" s="2">
        <f t="shared" si="6"/>
        <v>306086.25301321625</v>
      </c>
      <c r="E94" s="2">
        <f t="shared" si="7"/>
        <v>7652.156325330414</v>
      </c>
      <c r="F94" s="2">
        <f t="shared" si="8"/>
        <v>20434.506533795713</v>
      </c>
      <c r="G94" s="2">
        <f t="shared" si="9"/>
        <v>293303.90280475095</v>
      </c>
    </row>
    <row r="95" spans="1:7" ht="12.75">
      <c r="A95" s="6">
        <f t="shared" si="5"/>
        <v>27</v>
      </c>
      <c r="C95" s="2">
        <f t="shared" si="6"/>
        <v>293303.90280475095</v>
      </c>
      <c r="E95" s="2">
        <f t="shared" si="7"/>
        <v>7332.597570118782</v>
      </c>
      <c r="F95" s="2">
        <f t="shared" si="8"/>
        <v>20434.506533795713</v>
      </c>
      <c r="G95" s="2">
        <f t="shared" si="9"/>
        <v>280201.993841074</v>
      </c>
    </row>
    <row r="96" spans="1:7" ht="12.75">
      <c r="A96" s="6">
        <f t="shared" si="5"/>
        <v>28</v>
      </c>
      <c r="C96" s="2">
        <f t="shared" si="6"/>
        <v>280201.993841074</v>
      </c>
      <c r="E96" s="2">
        <f t="shared" si="7"/>
        <v>7005.049846026857</v>
      </c>
      <c r="F96" s="2">
        <f t="shared" si="8"/>
        <v>20434.506533795713</v>
      </c>
      <c r="G96" s="2">
        <f t="shared" si="9"/>
        <v>266772.53715330514</v>
      </c>
    </row>
    <row r="97" spans="1:7" ht="12.75">
      <c r="A97" s="6">
        <f t="shared" si="5"/>
        <v>29</v>
      </c>
      <c r="C97" s="2">
        <f t="shared" si="6"/>
        <v>266772.53715330514</v>
      </c>
      <c r="E97" s="2">
        <f t="shared" si="7"/>
        <v>6669.313428832637</v>
      </c>
      <c r="F97" s="2">
        <f t="shared" si="8"/>
        <v>20434.506533795713</v>
      </c>
      <c r="G97" s="2">
        <f t="shared" si="9"/>
        <v>253007.34404834206</v>
      </c>
    </row>
    <row r="98" spans="1:7" ht="12.75">
      <c r="A98" s="6">
        <f t="shared" si="5"/>
        <v>30</v>
      </c>
      <c r="C98" s="2">
        <f t="shared" si="6"/>
        <v>253007.34404834206</v>
      </c>
      <c r="E98" s="2">
        <f t="shared" si="7"/>
        <v>6325.183601208563</v>
      </c>
      <c r="F98" s="2">
        <f t="shared" si="8"/>
        <v>20434.506533795713</v>
      </c>
      <c r="G98" s="2">
        <f t="shared" si="9"/>
        <v>238898.0211157549</v>
      </c>
    </row>
    <row r="99" spans="1:7" ht="12.75">
      <c r="A99" s="6">
        <f t="shared" si="5"/>
        <v>31</v>
      </c>
      <c r="C99" s="2">
        <f t="shared" si="6"/>
        <v>238898.0211157549</v>
      </c>
      <c r="E99" s="2">
        <f t="shared" si="7"/>
        <v>5972.450527893884</v>
      </c>
      <c r="F99" s="2">
        <f t="shared" si="8"/>
        <v>20434.506533795713</v>
      </c>
      <c r="G99" s="2">
        <f t="shared" si="9"/>
        <v>224435.96510985307</v>
      </c>
    </row>
    <row r="100" spans="1:7" ht="12.75">
      <c r="A100" s="6">
        <f t="shared" si="5"/>
        <v>32</v>
      </c>
      <c r="C100" s="2">
        <f t="shared" si="6"/>
        <v>224435.96510985307</v>
      </c>
      <c r="E100" s="2">
        <f t="shared" si="7"/>
        <v>5610.899127746339</v>
      </c>
      <c r="F100" s="2">
        <f t="shared" si="8"/>
        <v>20434.506533795713</v>
      </c>
      <c r="G100" s="2">
        <f t="shared" si="9"/>
        <v>209612.35770380372</v>
      </c>
    </row>
    <row r="101" spans="1:7" ht="12.75">
      <c r="A101" s="6">
        <f t="shared" si="5"/>
        <v>33</v>
      </c>
      <c r="C101" s="2">
        <f t="shared" si="6"/>
        <v>209612.35770380372</v>
      </c>
      <c r="E101" s="2">
        <f t="shared" si="7"/>
        <v>5240.308942595106</v>
      </c>
      <c r="F101" s="2">
        <f t="shared" si="8"/>
        <v>20434.506533795713</v>
      </c>
      <c r="G101" s="2">
        <f t="shared" si="9"/>
        <v>194418.16011260313</v>
      </c>
    </row>
    <row r="102" spans="1:7" ht="12.75">
      <c r="A102" s="6">
        <f t="shared" si="5"/>
        <v>34</v>
      </c>
      <c r="C102" s="2">
        <f t="shared" si="6"/>
        <v>194418.16011260313</v>
      </c>
      <c r="E102" s="2">
        <f t="shared" si="7"/>
        <v>4860.4540028150905</v>
      </c>
      <c r="F102" s="2">
        <f t="shared" si="8"/>
        <v>20434.506533795713</v>
      </c>
      <c r="G102" s="2">
        <f t="shared" si="9"/>
        <v>178844.10758162252</v>
      </c>
    </row>
    <row r="103" spans="1:7" ht="12.75">
      <c r="A103" s="6">
        <f t="shared" si="5"/>
        <v>35</v>
      </c>
      <c r="C103" s="2">
        <f t="shared" si="6"/>
        <v>178844.10758162252</v>
      </c>
      <c r="E103" s="2">
        <f t="shared" si="7"/>
        <v>4471.1026895405785</v>
      </c>
      <c r="F103" s="2">
        <f t="shared" si="8"/>
        <v>20434.506533795713</v>
      </c>
      <c r="G103" s="2">
        <f t="shared" si="9"/>
        <v>162880.70373736738</v>
      </c>
    </row>
    <row r="104" spans="1:7" ht="12.75">
      <c r="A104" s="6">
        <f t="shared" si="5"/>
        <v>36</v>
      </c>
      <c r="C104" s="2">
        <f t="shared" si="6"/>
        <v>162880.70373736738</v>
      </c>
      <c r="E104" s="2">
        <f t="shared" si="7"/>
        <v>4072.0175934341987</v>
      </c>
      <c r="F104" s="2">
        <f t="shared" si="8"/>
        <v>20434.506533795713</v>
      </c>
      <c r="G104" s="2">
        <f t="shared" si="9"/>
        <v>146518.21479700587</v>
      </c>
    </row>
    <row r="105" spans="1:7" ht="12.75">
      <c r="A105" s="6">
        <f t="shared" si="5"/>
        <v>37</v>
      </c>
      <c r="C105" s="2">
        <f t="shared" si="6"/>
        <v>146518.21479700587</v>
      </c>
      <c r="E105" s="2">
        <f t="shared" si="7"/>
        <v>3662.9553699251587</v>
      </c>
      <c r="F105" s="2">
        <f t="shared" si="8"/>
        <v>20434.506533795713</v>
      </c>
      <c r="G105" s="2">
        <f t="shared" si="9"/>
        <v>129746.66363313532</v>
      </c>
    </row>
    <row r="106" spans="1:7" ht="12.75">
      <c r="A106" s="6">
        <f aca="true" t="shared" si="10" ref="A106:A153">A105+1</f>
        <v>38</v>
      </c>
      <c r="C106" s="2">
        <f aca="true" t="shared" si="11" ref="C106:C153">G105</f>
        <v>129746.66363313532</v>
      </c>
      <c r="E106" s="2">
        <f aca="true" t="shared" si="12" ref="E106:E153">ABS(IPMT($C$24,A106-$C$16,$C$25,$C$22))</f>
        <v>3243.6665908283976</v>
      </c>
      <c r="F106" s="2">
        <f t="shared" si="8"/>
        <v>20434.506533795713</v>
      </c>
      <c r="G106" s="2">
        <f aca="true" t="shared" si="13" ref="G106:G153">C106+E106-F106</f>
        <v>112555.823690168</v>
      </c>
    </row>
    <row r="107" spans="1:7" ht="12.75">
      <c r="A107" s="6">
        <f t="shared" si="10"/>
        <v>39</v>
      </c>
      <c r="C107" s="2">
        <f t="shared" si="11"/>
        <v>112555.823690168</v>
      </c>
      <c r="E107" s="2">
        <f t="shared" si="12"/>
        <v>2813.8955922542154</v>
      </c>
      <c r="F107" s="2">
        <f t="shared" si="8"/>
        <v>20434.506533795713</v>
      </c>
      <c r="G107" s="2">
        <f t="shared" si="13"/>
        <v>94935.21274862651</v>
      </c>
    </row>
    <row r="108" spans="1:7" ht="12.75">
      <c r="A108" s="6">
        <f t="shared" si="10"/>
        <v>40</v>
      </c>
      <c r="C108" s="2">
        <f t="shared" si="11"/>
        <v>94935.21274862651</v>
      </c>
      <c r="E108" s="2">
        <f t="shared" si="12"/>
        <v>2373.380318715677</v>
      </c>
      <c r="F108" s="2">
        <f t="shared" si="8"/>
        <v>20434.506533795713</v>
      </c>
      <c r="G108" s="2">
        <f t="shared" si="13"/>
        <v>76874.08653354648</v>
      </c>
    </row>
    <row r="109" spans="1:7" ht="12.75">
      <c r="A109" s="6">
        <f t="shared" si="10"/>
        <v>41</v>
      </c>
      <c r="C109" s="2">
        <f t="shared" si="11"/>
        <v>76874.08653354648</v>
      </c>
      <c r="E109" s="2">
        <f t="shared" si="12"/>
        <v>1921.8521633386772</v>
      </c>
      <c r="F109" s="2">
        <f t="shared" si="8"/>
        <v>20434.506533795713</v>
      </c>
      <c r="G109" s="2">
        <f t="shared" si="13"/>
        <v>58361.43216308945</v>
      </c>
    </row>
    <row r="110" spans="1:7" ht="12.75">
      <c r="A110" s="6">
        <f t="shared" si="10"/>
        <v>42</v>
      </c>
      <c r="C110" s="2">
        <f t="shared" si="11"/>
        <v>58361.43216308945</v>
      </c>
      <c r="E110" s="2">
        <f t="shared" si="12"/>
        <v>1459.0358040772553</v>
      </c>
      <c r="F110" s="2">
        <f t="shared" si="8"/>
        <v>20434.506533795713</v>
      </c>
      <c r="G110" s="2">
        <f t="shared" si="13"/>
        <v>39385.96143337099</v>
      </c>
    </row>
    <row r="111" spans="1:7" ht="12.75">
      <c r="A111" s="6">
        <f t="shared" si="10"/>
        <v>43</v>
      </c>
      <c r="C111" s="2">
        <f t="shared" si="11"/>
        <v>39385.96143337099</v>
      </c>
      <c r="E111" s="2">
        <f t="shared" si="12"/>
        <v>984.6490358342941</v>
      </c>
      <c r="F111" s="2">
        <f t="shared" si="8"/>
        <v>20434.506533795713</v>
      </c>
      <c r="G111" s="2">
        <f t="shared" si="13"/>
        <v>19936.10393540957</v>
      </c>
    </row>
    <row r="112" spans="1:7" ht="12.75">
      <c r="A112" s="6">
        <f t="shared" si="10"/>
        <v>44</v>
      </c>
      <c r="C112" s="2">
        <f t="shared" si="11"/>
        <v>19936.10393540957</v>
      </c>
      <c r="E112" s="2">
        <f t="shared" si="12"/>
        <v>498.40259838525964</v>
      </c>
      <c r="F112" s="2">
        <f t="shared" si="8"/>
        <v>20434.506533795713</v>
      </c>
      <c r="G112" s="2">
        <f t="shared" si="13"/>
        <v>-8.840288501232862E-10</v>
      </c>
    </row>
    <row r="113" spans="1:7" ht="12.75">
      <c r="A113" s="6">
        <f t="shared" si="10"/>
        <v>45</v>
      </c>
      <c r="C113" s="2">
        <f t="shared" si="11"/>
        <v>-8.840288501232862E-10</v>
      </c>
      <c r="E113" s="2" t="e">
        <f t="shared" si="12"/>
        <v>#NUM!</v>
      </c>
      <c r="F113" s="2">
        <f t="shared" si="8"/>
        <v>20434.506533795713</v>
      </c>
      <c r="G113" s="2" t="e">
        <f t="shared" si="13"/>
        <v>#NUM!</v>
      </c>
    </row>
    <row r="114" spans="1:7" ht="12.75">
      <c r="A114" s="6">
        <f t="shared" si="10"/>
        <v>46</v>
      </c>
      <c r="C114" s="2" t="e">
        <f t="shared" si="11"/>
        <v>#NUM!</v>
      </c>
      <c r="E114" s="2" t="e">
        <f t="shared" si="12"/>
        <v>#NUM!</v>
      </c>
      <c r="F114" s="2">
        <f t="shared" si="8"/>
        <v>20434.506533795713</v>
      </c>
      <c r="G114" s="2" t="e">
        <f t="shared" si="13"/>
        <v>#NUM!</v>
      </c>
    </row>
    <row r="115" spans="1:7" ht="12.75">
      <c r="A115" s="6">
        <f t="shared" si="10"/>
        <v>47</v>
      </c>
      <c r="C115" s="2" t="e">
        <f t="shared" si="11"/>
        <v>#NUM!</v>
      </c>
      <c r="E115" s="2" t="e">
        <f t="shared" si="12"/>
        <v>#NUM!</v>
      </c>
      <c r="F115" s="2">
        <f t="shared" si="8"/>
        <v>20434.506533795713</v>
      </c>
      <c r="G115" s="2" t="e">
        <f t="shared" si="13"/>
        <v>#NUM!</v>
      </c>
    </row>
    <row r="116" spans="1:7" ht="12.75">
      <c r="A116" s="6">
        <f t="shared" si="10"/>
        <v>48</v>
      </c>
      <c r="C116" s="2" t="e">
        <f t="shared" si="11"/>
        <v>#NUM!</v>
      </c>
      <c r="E116" s="2" t="e">
        <f t="shared" si="12"/>
        <v>#NUM!</v>
      </c>
      <c r="F116" s="2">
        <f t="shared" si="8"/>
        <v>20434.506533795713</v>
      </c>
      <c r="G116" s="2" t="e">
        <f t="shared" si="13"/>
        <v>#NUM!</v>
      </c>
    </row>
    <row r="117" spans="1:7" ht="12.75">
      <c r="A117" s="6">
        <f t="shared" si="10"/>
        <v>49</v>
      </c>
      <c r="C117" s="2" t="e">
        <f t="shared" si="11"/>
        <v>#NUM!</v>
      </c>
      <c r="E117" s="2" t="e">
        <f t="shared" si="12"/>
        <v>#NUM!</v>
      </c>
      <c r="F117" s="2">
        <f t="shared" si="8"/>
        <v>20434.506533795713</v>
      </c>
      <c r="G117" s="2" t="e">
        <f t="shared" si="13"/>
        <v>#NUM!</v>
      </c>
    </row>
    <row r="118" spans="1:7" ht="12.75">
      <c r="A118" s="6">
        <f t="shared" si="10"/>
        <v>50</v>
      </c>
      <c r="C118" s="2" t="e">
        <f t="shared" si="11"/>
        <v>#NUM!</v>
      </c>
      <c r="E118" s="2" t="e">
        <f t="shared" si="12"/>
        <v>#NUM!</v>
      </c>
      <c r="F118" s="2">
        <f t="shared" si="8"/>
        <v>20434.506533795713</v>
      </c>
      <c r="G118" s="2" t="e">
        <f t="shared" si="13"/>
        <v>#NUM!</v>
      </c>
    </row>
    <row r="119" spans="1:7" ht="12.75">
      <c r="A119" s="6">
        <f t="shared" si="10"/>
        <v>51</v>
      </c>
      <c r="C119" s="2" t="e">
        <f t="shared" si="11"/>
        <v>#NUM!</v>
      </c>
      <c r="E119" s="2" t="e">
        <f t="shared" si="12"/>
        <v>#NUM!</v>
      </c>
      <c r="F119" s="2">
        <f t="shared" si="8"/>
        <v>20434.506533795713</v>
      </c>
      <c r="G119" s="2" t="e">
        <f t="shared" si="13"/>
        <v>#NUM!</v>
      </c>
    </row>
    <row r="120" spans="1:7" ht="12.75">
      <c r="A120" s="6">
        <f t="shared" si="10"/>
        <v>52</v>
      </c>
      <c r="C120" s="2" t="e">
        <f t="shared" si="11"/>
        <v>#NUM!</v>
      </c>
      <c r="E120" s="2" t="e">
        <f t="shared" si="12"/>
        <v>#NUM!</v>
      </c>
      <c r="F120" s="2">
        <f t="shared" si="8"/>
        <v>20434.506533795713</v>
      </c>
      <c r="G120" s="2" t="e">
        <f t="shared" si="13"/>
        <v>#NUM!</v>
      </c>
    </row>
    <row r="121" spans="1:7" ht="12.75">
      <c r="A121" s="6">
        <f t="shared" si="10"/>
        <v>53</v>
      </c>
      <c r="C121" s="2" t="e">
        <f t="shared" si="11"/>
        <v>#NUM!</v>
      </c>
      <c r="E121" s="2" t="e">
        <f t="shared" si="12"/>
        <v>#NUM!</v>
      </c>
      <c r="F121" s="2">
        <f t="shared" si="8"/>
        <v>20434.506533795713</v>
      </c>
      <c r="G121" s="2" t="e">
        <f t="shared" si="13"/>
        <v>#NUM!</v>
      </c>
    </row>
    <row r="122" spans="1:7" ht="12.75">
      <c r="A122" s="6">
        <f t="shared" si="10"/>
        <v>54</v>
      </c>
      <c r="C122" s="2" t="e">
        <f t="shared" si="11"/>
        <v>#NUM!</v>
      </c>
      <c r="E122" s="2" t="e">
        <f t="shared" si="12"/>
        <v>#NUM!</v>
      </c>
      <c r="F122" s="2">
        <f t="shared" si="8"/>
        <v>20434.506533795713</v>
      </c>
      <c r="G122" s="2" t="e">
        <f t="shared" si="13"/>
        <v>#NUM!</v>
      </c>
    </row>
    <row r="123" spans="1:7" ht="12.75">
      <c r="A123" s="6">
        <f t="shared" si="10"/>
        <v>55</v>
      </c>
      <c r="C123" s="2" t="e">
        <f t="shared" si="11"/>
        <v>#NUM!</v>
      </c>
      <c r="E123" s="2" t="e">
        <f t="shared" si="12"/>
        <v>#NUM!</v>
      </c>
      <c r="F123" s="2">
        <f t="shared" si="8"/>
        <v>20434.506533795713</v>
      </c>
      <c r="G123" s="2" t="e">
        <f t="shared" si="13"/>
        <v>#NUM!</v>
      </c>
    </row>
    <row r="124" spans="1:7" ht="12.75">
      <c r="A124" s="6">
        <f t="shared" si="10"/>
        <v>56</v>
      </c>
      <c r="C124" s="2" t="e">
        <f t="shared" si="11"/>
        <v>#NUM!</v>
      </c>
      <c r="E124" s="2" t="e">
        <f t="shared" si="12"/>
        <v>#NUM!</v>
      </c>
      <c r="F124" s="2">
        <f t="shared" si="8"/>
        <v>20434.506533795713</v>
      </c>
      <c r="G124" s="2" t="e">
        <f t="shared" si="13"/>
        <v>#NUM!</v>
      </c>
    </row>
    <row r="125" spans="1:7" ht="12.75">
      <c r="A125" s="6">
        <f t="shared" si="10"/>
        <v>57</v>
      </c>
      <c r="C125" s="2" t="e">
        <f t="shared" si="11"/>
        <v>#NUM!</v>
      </c>
      <c r="E125" s="2" t="e">
        <f t="shared" si="12"/>
        <v>#NUM!</v>
      </c>
      <c r="F125" s="2">
        <f t="shared" si="8"/>
        <v>20434.506533795713</v>
      </c>
      <c r="G125" s="2" t="e">
        <f t="shared" si="13"/>
        <v>#NUM!</v>
      </c>
    </row>
    <row r="126" spans="1:7" ht="12.75">
      <c r="A126" s="6">
        <f t="shared" si="10"/>
        <v>58</v>
      </c>
      <c r="C126" s="2" t="e">
        <f t="shared" si="11"/>
        <v>#NUM!</v>
      </c>
      <c r="E126" s="2" t="e">
        <f t="shared" si="12"/>
        <v>#NUM!</v>
      </c>
      <c r="F126" s="2">
        <f t="shared" si="8"/>
        <v>20434.506533795713</v>
      </c>
      <c r="G126" s="2" t="e">
        <f t="shared" si="13"/>
        <v>#NUM!</v>
      </c>
    </row>
    <row r="127" spans="1:7" ht="12.75">
      <c r="A127" s="6">
        <f t="shared" si="10"/>
        <v>59</v>
      </c>
      <c r="C127" s="2" t="e">
        <f t="shared" si="11"/>
        <v>#NUM!</v>
      </c>
      <c r="E127" s="2" t="e">
        <f t="shared" si="12"/>
        <v>#NUM!</v>
      </c>
      <c r="F127" s="2">
        <f t="shared" si="8"/>
        <v>20434.506533795713</v>
      </c>
      <c r="G127" s="2" t="e">
        <f t="shared" si="13"/>
        <v>#NUM!</v>
      </c>
    </row>
    <row r="128" spans="1:7" ht="12.75">
      <c r="A128" s="6">
        <f t="shared" si="10"/>
        <v>60</v>
      </c>
      <c r="C128" s="2" t="e">
        <f t="shared" si="11"/>
        <v>#NUM!</v>
      </c>
      <c r="E128" s="2" t="e">
        <f t="shared" si="12"/>
        <v>#NUM!</v>
      </c>
      <c r="F128" s="2">
        <f t="shared" si="8"/>
        <v>20434.506533795713</v>
      </c>
      <c r="G128" s="2" t="e">
        <f t="shared" si="13"/>
        <v>#NUM!</v>
      </c>
    </row>
    <row r="129" spans="1:7" ht="12.75">
      <c r="A129" s="6">
        <f t="shared" si="10"/>
        <v>61</v>
      </c>
      <c r="C129" s="2" t="e">
        <f t="shared" si="11"/>
        <v>#NUM!</v>
      </c>
      <c r="E129" s="2" t="e">
        <f t="shared" si="12"/>
        <v>#NUM!</v>
      </c>
      <c r="F129" s="2">
        <f t="shared" si="8"/>
        <v>20434.506533795713</v>
      </c>
      <c r="G129" s="2" t="e">
        <f t="shared" si="13"/>
        <v>#NUM!</v>
      </c>
    </row>
    <row r="130" spans="1:7" ht="12.75">
      <c r="A130" s="6">
        <f t="shared" si="10"/>
        <v>62</v>
      </c>
      <c r="C130" s="2" t="e">
        <f t="shared" si="11"/>
        <v>#NUM!</v>
      </c>
      <c r="E130" s="2" t="e">
        <f t="shared" si="12"/>
        <v>#NUM!</v>
      </c>
      <c r="F130" s="2">
        <f t="shared" si="8"/>
        <v>20434.506533795713</v>
      </c>
      <c r="G130" s="2" t="e">
        <f t="shared" si="13"/>
        <v>#NUM!</v>
      </c>
    </row>
    <row r="131" spans="1:7" ht="12.75">
      <c r="A131" s="6">
        <f t="shared" si="10"/>
        <v>63</v>
      </c>
      <c r="C131" s="2" t="e">
        <f t="shared" si="11"/>
        <v>#NUM!</v>
      </c>
      <c r="E131" s="2" t="e">
        <f t="shared" si="12"/>
        <v>#NUM!</v>
      </c>
      <c r="F131" s="2">
        <f t="shared" si="8"/>
        <v>20434.506533795713</v>
      </c>
      <c r="G131" s="2" t="e">
        <f t="shared" si="13"/>
        <v>#NUM!</v>
      </c>
    </row>
    <row r="132" spans="1:7" ht="12.75">
      <c r="A132" s="6">
        <f t="shared" si="10"/>
        <v>64</v>
      </c>
      <c r="C132" s="2" t="e">
        <f t="shared" si="11"/>
        <v>#NUM!</v>
      </c>
      <c r="E132" s="2" t="e">
        <f t="shared" si="12"/>
        <v>#NUM!</v>
      </c>
      <c r="F132" s="2">
        <f t="shared" si="8"/>
        <v>20434.506533795713</v>
      </c>
      <c r="G132" s="2" t="e">
        <f t="shared" si="13"/>
        <v>#NUM!</v>
      </c>
    </row>
    <row r="133" spans="1:7" ht="12.75">
      <c r="A133" s="6">
        <f t="shared" si="10"/>
        <v>65</v>
      </c>
      <c r="C133" s="2" t="e">
        <f t="shared" si="11"/>
        <v>#NUM!</v>
      </c>
      <c r="E133" s="2" t="e">
        <f t="shared" si="12"/>
        <v>#NUM!</v>
      </c>
      <c r="F133" s="2">
        <f t="shared" si="8"/>
        <v>20434.506533795713</v>
      </c>
      <c r="G133" s="2" t="e">
        <f t="shared" si="13"/>
        <v>#NUM!</v>
      </c>
    </row>
    <row r="134" spans="1:7" ht="12.75">
      <c r="A134" s="6">
        <f t="shared" si="10"/>
        <v>66</v>
      </c>
      <c r="C134" s="2" t="e">
        <f t="shared" si="11"/>
        <v>#NUM!</v>
      </c>
      <c r="E134" s="2" t="e">
        <f t="shared" si="12"/>
        <v>#NUM!</v>
      </c>
      <c r="F134" s="2">
        <f t="shared" si="8"/>
        <v>20434.506533795713</v>
      </c>
      <c r="G134" s="2" t="e">
        <f t="shared" si="13"/>
        <v>#NUM!</v>
      </c>
    </row>
    <row r="135" spans="1:7" ht="12.75">
      <c r="A135" s="6">
        <f t="shared" si="10"/>
        <v>67</v>
      </c>
      <c r="C135" s="2" t="e">
        <f t="shared" si="11"/>
        <v>#NUM!</v>
      </c>
      <c r="E135" s="2" t="e">
        <f t="shared" si="12"/>
        <v>#NUM!</v>
      </c>
      <c r="F135" s="2">
        <f t="shared" si="8"/>
        <v>20434.506533795713</v>
      </c>
      <c r="G135" s="2" t="e">
        <f t="shared" si="13"/>
        <v>#NUM!</v>
      </c>
    </row>
    <row r="136" spans="1:7" ht="12.75">
      <c r="A136" s="6">
        <f t="shared" si="10"/>
        <v>68</v>
      </c>
      <c r="C136" s="2" t="e">
        <f t="shared" si="11"/>
        <v>#NUM!</v>
      </c>
      <c r="E136" s="2" t="e">
        <f t="shared" si="12"/>
        <v>#NUM!</v>
      </c>
      <c r="F136" s="2">
        <f t="shared" si="8"/>
        <v>20434.506533795713</v>
      </c>
      <c r="G136" s="2" t="e">
        <f t="shared" si="13"/>
        <v>#NUM!</v>
      </c>
    </row>
    <row r="137" spans="1:7" ht="12.75">
      <c r="A137" s="6">
        <f t="shared" si="10"/>
        <v>69</v>
      </c>
      <c r="C137" s="2" t="e">
        <f t="shared" si="11"/>
        <v>#NUM!</v>
      </c>
      <c r="E137" s="2" t="e">
        <f t="shared" si="12"/>
        <v>#NUM!</v>
      </c>
      <c r="F137" s="2">
        <f t="shared" si="8"/>
        <v>20434.506533795713</v>
      </c>
      <c r="G137" s="2" t="e">
        <f t="shared" si="13"/>
        <v>#NUM!</v>
      </c>
    </row>
    <row r="138" spans="1:7" ht="12.75">
      <c r="A138" s="6">
        <f t="shared" si="10"/>
        <v>70</v>
      </c>
      <c r="C138" s="2" t="e">
        <f t="shared" si="11"/>
        <v>#NUM!</v>
      </c>
      <c r="E138" s="2" t="e">
        <f t="shared" si="12"/>
        <v>#NUM!</v>
      </c>
      <c r="F138" s="2">
        <f t="shared" si="8"/>
        <v>20434.506533795713</v>
      </c>
      <c r="G138" s="2" t="e">
        <f t="shared" si="13"/>
        <v>#NUM!</v>
      </c>
    </row>
    <row r="139" spans="1:7" ht="12.75">
      <c r="A139" s="6">
        <f t="shared" si="10"/>
        <v>71</v>
      </c>
      <c r="C139" s="2" t="e">
        <f t="shared" si="11"/>
        <v>#NUM!</v>
      </c>
      <c r="E139" s="2" t="e">
        <f t="shared" si="12"/>
        <v>#NUM!</v>
      </c>
      <c r="F139" s="2">
        <f t="shared" si="8"/>
        <v>20434.506533795713</v>
      </c>
      <c r="G139" s="2" t="e">
        <f t="shared" si="13"/>
        <v>#NUM!</v>
      </c>
    </row>
    <row r="140" spans="1:7" ht="12.75">
      <c r="A140" s="6">
        <f t="shared" si="10"/>
        <v>72</v>
      </c>
      <c r="C140" s="2" t="e">
        <f t="shared" si="11"/>
        <v>#NUM!</v>
      </c>
      <c r="E140" s="2" t="e">
        <f t="shared" si="12"/>
        <v>#NUM!</v>
      </c>
      <c r="F140" s="2">
        <f t="shared" si="8"/>
        <v>20434.506533795713</v>
      </c>
      <c r="G140" s="2" t="e">
        <f t="shared" si="13"/>
        <v>#NUM!</v>
      </c>
    </row>
    <row r="141" spans="1:7" ht="12.75">
      <c r="A141" s="6">
        <f t="shared" si="10"/>
        <v>73</v>
      </c>
      <c r="C141" s="2" t="e">
        <f t="shared" si="11"/>
        <v>#NUM!</v>
      </c>
      <c r="E141" s="2" t="e">
        <f t="shared" si="12"/>
        <v>#NUM!</v>
      </c>
      <c r="F141" s="2">
        <f t="shared" si="8"/>
        <v>20434.506533795713</v>
      </c>
      <c r="G141" s="2" t="e">
        <f t="shared" si="13"/>
        <v>#NUM!</v>
      </c>
    </row>
    <row r="142" spans="1:7" ht="12.75">
      <c r="A142" s="6">
        <f t="shared" si="10"/>
        <v>74</v>
      </c>
      <c r="C142" s="2" t="e">
        <f t="shared" si="11"/>
        <v>#NUM!</v>
      </c>
      <c r="E142" s="2" t="e">
        <f t="shared" si="12"/>
        <v>#NUM!</v>
      </c>
      <c r="F142" s="2">
        <f t="shared" si="8"/>
        <v>20434.506533795713</v>
      </c>
      <c r="G142" s="2" t="e">
        <f t="shared" si="13"/>
        <v>#NUM!</v>
      </c>
    </row>
    <row r="143" spans="1:7" ht="12.75">
      <c r="A143" s="6">
        <f t="shared" si="10"/>
        <v>75</v>
      </c>
      <c r="C143" s="2" t="e">
        <f t="shared" si="11"/>
        <v>#NUM!</v>
      </c>
      <c r="E143" s="2" t="e">
        <f t="shared" si="12"/>
        <v>#NUM!</v>
      </c>
      <c r="F143" s="2">
        <f t="shared" si="8"/>
        <v>20434.506533795713</v>
      </c>
      <c r="G143" s="2" t="e">
        <f t="shared" si="13"/>
        <v>#NUM!</v>
      </c>
    </row>
    <row r="144" spans="1:7" ht="12.75">
      <c r="A144" s="6">
        <f t="shared" si="10"/>
        <v>76</v>
      </c>
      <c r="C144" s="2" t="e">
        <f t="shared" si="11"/>
        <v>#NUM!</v>
      </c>
      <c r="E144" s="2" t="e">
        <f t="shared" si="12"/>
        <v>#NUM!</v>
      </c>
      <c r="F144" s="2">
        <f t="shared" si="8"/>
        <v>20434.506533795713</v>
      </c>
      <c r="G144" s="2" t="e">
        <f t="shared" si="13"/>
        <v>#NUM!</v>
      </c>
    </row>
    <row r="145" spans="1:7" ht="12.75">
      <c r="A145" s="6">
        <f t="shared" si="10"/>
        <v>77</v>
      </c>
      <c r="C145" s="2" t="e">
        <f t="shared" si="11"/>
        <v>#NUM!</v>
      </c>
      <c r="E145" s="2" t="e">
        <f t="shared" si="12"/>
        <v>#NUM!</v>
      </c>
      <c r="F145" s="2">
        <f t="shared" si="8"/>
        <v>20434.506533795713</v>
      </c>
      <c r="G145" s="2" t="e">
        <f t="shared" si="13"/>
        <v>#NUM!</v>
      </c>
    </row>
    <row r="146" spans="1:7" ht="12.75">
      <c r="A146" s="6">
        <f t="shared" si="10"/>
        <v>78</v>
      </c>
      <c r="C146" s="2" t="e">
        <f t="shared" si="11"/>
        <v>#NUM!</v>
      </c>
      <c r="E146" s="2" t="e">
        <f t="shared" si="12"/>
        <v>#NUM!</v>
      </c>
      <c r="F146" s="2">
        <f t="shared" si="8"/>
        <v>20434.506533795713</v>
      </c>
      <c r="G146" s="2" t="e">
        <f t="shared" si="13"/>
        <v>#NUM!</v>
      </c>
    </row>
    <row r="147" spans="1:7" ht="12.75">
      <c r="A147" s="6">
        <f t="shared" si="10"/>
        <v>79</v>
      </c>
      <c r="C147" s="2" t="e">
        <f t="shared" si="11"/>
        <v>#NUM!</v>
      </c>
      <c r="E147" s="2" t="e">
        <f t="shared" si="12"/>
        <v>#NUM!</v>
      </c>
      <c r="F147" s="2">
        <f t="shared" si="8"/>
        <v>20434.506533795713</v>
      </c>
      <c r="G147" s="2" t="e">
        <f t="shared" si="13"/>
        <v>#NUM!</v>
      </c>
    </row>
    <row r="148" spans="1:7" ht="12.75">
      <c r="A148" s="6">
        <f t="shared" si="10"/>
        <v>80</v>
      </c>
      <c r="C148" s="2" t="e">
        <f t="shared" si="11"/>
        <v>#NUM!</v>
      </c>
      <c r="E148" s="2" t="e">
        <f t="shared" si="12"/>
        <v>#NUM!</v>
      </c>
      <c r="F148" s="2">
        <f t="shared" si="8"/>
        <v>20434.506533795713</v>
      </c>
      <c r="G148" s="2" t="e">
        <f t="shared" si="13"/>
        <v>#NUM!</v>
      </c>
    </row>
    <row r="149" spans="1:7" ht="12.75">
      <c r="A149" s="6">
        <f t="shared" si="10"/>
        <v>81</v>
      </c>
      <c r="C149" s="2" t="e">
        <f t="shared" si="11"/>
        <v>#NUM!</v>
      </c>
      <c r="E149" s="2" t="e">
        <f t="shared" si="12"/>
        <v>#NUM!</v>
      </c>
      <c r="F149" s="2">
        <f t="shared" si="8"/>
        <v>20434.506533795713</v>
      </c>
      <c r="G149" s="2" t="e">
        <f t="shared" si="13"/>
        <v>#NUM!</v>
      </c>
    </row>
    <row r="150" spans="1:7" ht="12.75">
      <c r="A150" s="6">
        <f t="shared" si="10"/>
        <v>82</v>
      </c>
      <c r="C150" s="2" t="e">
        <f t="shared" si="11"/>
        <v>#NUM!</v>
      </c>
      <c r="E150" s="2" t="e">
        <f t="shared" si="12"/>
        <v>#NUM!</v>
      </c>
      <c r="F150" s="2">
        <f t="shared" si="8"/>
        <v>20434.506533795713</v>
      </c>
      <c r="G150" s="2" t="e">
        <f t="shared" si="13"/>
        <v>#NUM!</v>
      </c>
    </row>
    <row r="151" spans="1:7" ht="12.75">
      <c r="A151" s="6">
        <f t="shared" si="10"/>
        <v>83</v>
      </c>
      <c r="C151" s="2" t="e">
        <f t="shared" si="11"/>
        <v>#NUM!</v>
      </c>
      <c r="E151" s="2" t="e">
        <f t="shared" si="12"/>
        <v>#NUM!</v>
      </c>
      <c r="F151" s="2">
        <f t="shared" si="8"/>
        <v>20434.506533795713</v>
      </c>
      <c r="G151" s="2" t="e">
        <f t="shared" si="13"/>
        <v>#NUM!</v>
      </c>
    </row>
    <row r="152" spans="1:7" ht="12.75">
      <c r="A152" s="6">
        <f t="shared" si="10"/>
        <v>84</v>
      </c>
      <c r="C152" s="2" t="e">
        <f t="shared" si="11"/>
        <v>#NUM!</v>
      </c>
      <c r="E152" s="2" t="e">
        <f t="shared" si="12"/>
        <v>#NUM!</v>
      </c>
      <c r="F152" s="2">
        <f t="shared" si="8"/>
        <v>20434.506533795713</v>
      </c>
      <c r="G152" s="2" t="e">
        <f t="shared" si="13"/>
        <v>#NUM!</v>
      </c>
    </row>
    <row r="153" spans="1:7" ht="12.75">
      <c r="A153" s="6">
        <f>A152+1</f>
        <v>85</v>
      </c>
      <c r="C153" s="2" t="e">
        <f>G152</f>
        <v>#NUM!</v>
      </c>
      <c r="E153" s="2" t="e">
        <f>ABS(IPMT($C$24,A153-$C$16,$C$25,$C$22))</f>
        <v>#NUM!</v>
      </c>
      <c r="F153" s="2">
        <f t="shared" si="8"/>
        <v>20434.506533795713</v>
      </c>
      <c r="G153" s="2" t="e">
        <f>C153+E153-F153</f>
        <v>#NUM!</v>
      </c>
    </row>
    <row r="154" spans="1:7" ht="12.75">
      <c r="A154" s="6">
        <f>A153+1</f>
        <v>86</v>
      </c>
      <c r="C154" s="2" t="e">
        <f>G153</f>
        <v>#NUM!</v>
      </c>
      <c r="E154" s="2" t="e">
        <f>ABS(IPMT($C$24,A154-$C$16,$C$25,$C$22))</f>
        <v>#NUM!</v>
      </c>
      <c r="F154" s="2">
        <f t="shared" si="8"/>
        <v>20434.506533795713</v>
      </c>
      <c r="G154" s="2" t="e">
        <f>C154+E154-F154</f>
        <v>#NUM!</v>
      </c>
    </row>
    <row r="155" spans="1:7" ht="12.75">
      <c r="A155" s="6">
        <f>A154+1</f>
        <v>87</v>
      </c>
      <c r="C155" s="2" t="e">
        <f>G154</f>
        <v>#NUM!</v>
      </c>
      <c r="E155" s="2" t="e">
        <f>ABS(IPMT($C$24,A155-$C$16,$C$25,$C$22))</f>
        <v>#NUM!</v>
      </c>
      <c r="F155" s="2">
        <f>$C$28</f>
        <v>20434.506533795713</v>
      </c>
      <c r="G155" s="2" t="e">
        <f>C155+E155-F155</f>
        <v>#NUM!</v>
      </c>
    </row>
    <row r="156" spans="1:7" ht="12.75">
      <c r="A156" s="6">
        <f>A155+1</f>
        <v>88</v>
      </c>
      <c r="C156" s="2" t="e">
        <f>G155</f>
        <v>#NUM!</v>
      </c>
      <c r="E156" s="2" t="e">
        <f>ABS(IPMT($C$24,A156-$C$16,$C$25,$C$22))</f>
        <v>#NUM!</v>
      </c>
      <c r="F156" s="2">
        <f>$C$28</f>
        <v>20434.506533795713</v>
      </c>
      <c r="G156" s="2" t="e">
        <f>C156+E156-F156</f>
        <v>#NUM!</v>
      </c>
    </row>
    <row r="157" spans="1:7" ht="12.75">
      <c r="A157" s="6">
        <f>A156+1</f>
        <v>89</v>
      </c>
      <c r="C157" s="2" t="e">
        <f>G156</f>
        <v>#NUM!</v>
      </c>
      <c r="E157" s="2" t="e">
        <f>ABS(IPMT($C$24,A157-$C$16,$C$25,$C$22))</f>
        <v>#NUM!</v>
      </c>
      <c r="F157" s="2">
        <f>$C$28</f>
        <v>20434.506533795713</v>
      </c>
      <c r="G157" s="2" t="e">
        <f>C157+E157-F157</f>
        <v>#NUM!</v>
      </c>
    </row>
    <row r="158" spans="1:7" ht="12.75">
      <c r="A158" s="6">
        <f>A157+1</f>
        <v>90</v>
      </c>
      <c r="C158" s="2" t="e">
        <f>G157</f>
        <v>#NUM!</v>
      </c>
      <c r="E158" s="2" t="e">
        <f>ABS(IPMT($C$24,A158-$C$16,$C$25,$C$22))</f>
        <v>#NUM!</v>
      </c>
      <c r="F158" s="2">
        <f>$C$28</f>
        <v>20434.506533795713</v>
      </c>
      <c r="G158" s="2" t="e">
        <f>C158+E158-F158</f>
        <v>#NUM!</v>
      </c>
    </row>
    <row r="159" spans="1:7" ht="12.75">
      <c r="A159" s="6">
        <f>A158+1</f>
        <v>91</v>
      </c>
      <c r="C159" s="2" t="e">
        <f>G158</f>
        <v>#NUM!</v>
      </c>
      <c r="E159" s="2" t="e">
        <f>ABS(IPMT($C$24,A159-$C$16,$C$25,$C$22))</f>
        <v>#NUM!</v>
      </c>
      <c r="F159" s="2">
        <f>$C$28</f>
        <v>20434.506533795713</v>
      </c>
      <c r="G159" s="2" t="e">
        <f>C159+E159-F159</f>
        <v>#NUM!</v>
      </c>
    </row>
    <row r="160" spans="1:7" ht="12.75">
      <c r="A160" s="6">
        <f>A159+1</f>
        <v>92</v>
      </c>
      <c r="C160" s="2" t="e">
        <f>G159</f>
        <v>#NUM!</v>
      </c>
      <c r="E160" s="2" t="e">
        <f>ABS(IPMT($C$24,A160-$C$16,$C$25,$C$22))</f>
        <v>#NUM!</v>
      </c>
      <c r="F160" s="2">
        <f>$C$28</f>
        <v>20434.506533795713</v>
      </c>
      <c r="G160" s="2" t="e">
        <f>C160+E160-F160</f>
        <v>#NUM!</v>
      </c>
    </row>
    <row r="161" spans="1:7" ht="12.75">
      <c r="A161" s="6"/>
      <c r="C161" s="2"/>
      <c r="E161" s="2"/>
      <c r="F161" s="2"/>
      <c r="G161" s="2"/>
    </row>
    <row r="162" spans="1:7" ht="12.75">
      <c r="A162" s="6"/>
      <c r="C162" s="2"/>
      <c r="E162" s="2"/>
      <c r="F162" s="2"/>
      <c r="G162" s="2"/>
    </row>
    <row r="163" spans="1:7" ht="12.75">
      <c r="A163" s="6"/>
      <c r="C163" s="2"/>
      <c r="E163" s="2"/>
      <c r="F163" s="2"/>
      <c r="G163" s="2"/>
    </row>
    <row r="164" spans="1:7" s="12" customFormat="1" ht="12.75">
      <c r="A164" s="13"/>
      <c r="C164" s="14"/>
      <c r="E164" s="14"/>
      <c r="F164" s="14"/>
      <c r="G164" s="14"/>
    </row>
    <row r="165" ht="12.75">
      <c r="A165" s="3" t="s">
        <v>28</v>
      </c>
    </row>
    <row r="167" spans="1:7" ht="12.75">
      <c r="A167" s="3" t="s">
        <v>6</v>
      </c>
      <c r="B167" s="3"/>
      <c r="C167" s="3" t="s">
        <v>24</v>
      </c>
      <c r="D167" s="3"/>
      <c r="E167" s="3" t="s">
        <v>7</v>
      </c>
      <c r="F167" s="3" t="s">
        <v>5</v>
      </c>
      <c r="G167" s="3" t="s">
        <v>25</v>
      </c>
    </row>
    <row r="168" spans="1:8" ht="12.75">
      <c r="A168" s="6">
        <v>1</v>
      </c>
      <c r="C168" s="2">
        <f>C13</f>
        <v>500000</v>
      </c>
      <c r="E168" s="2">
        <f>IF(A168="","",IF(A168&lt;=$C$19,ABS(IPMT($C$15,A168,$C$16,$C$13)),ABS(IPMT($C$24,A168-$C$19,$C$25,$C$22))))</f>
        <v>30000</v>
      </c>
      <c r="F168" s="2">
        <f>IF(A168="","",IF(A168&lt;=$C$19,$C$18,$C$28))</f>
        <v>43592.2784884257</v>
      </c>
      <c r="G168" s="2">
        <f>IF(A168="","",C168+E168-F168)</f>
        <v>486407.7215115743</v>
      </c>
      <c r="H168" s="9">
        <f>IF(A168=$C$19,G168,IF(A168=$C$19+$C$25,G168,""))</f>
      </c>
    </row>
    <row r="169" spans="1:8" ht="12.75">
      <c r="A169" s="6">
        <f>IF(A168&lt;$C$19+$C$25,A168+1,"")</f>
        <v>2</v>
      </c>
      <c r="C169" s="2">
        <f>IF(A169="","",G168)</f>
        <v>486407.7215115743</v>
      </c>
      <c r="E169" s="2">
        <f aca="true" t="shared" si="14" ref="E169:E232">IF(A169="","",IF(A169&lt;=$C$19,ABS(IPMT($C$15,A169,$C$16,$C$13)),ABS(IPMT($C$24,A169-$C$19,$C$25,$C$22))))</f>
        <v>29184.463290694457</v>
      </c>
      <c r="F169" s="2">
        <f aca="true" t="shared" si="15" ref="F169:F232">IF(A169="","",IF(A169&lt;=$C$19,$C$18,$C$28))</f>
        <v>43592.2784884257</v>
      </c>
      <c r="G169" s="2">
        <f aca="true" t="shared" si="16" ref="G169:G232">IF(A169="","",C169+E169-F169)</f>
        <v>471999.90631384304</v>
      </c>
      <c r="H169" s="9">
        <f aca="true" t="shared" si="17" ref="H169:H232">IF(A169=$C$19,G169,IF(A169=$C$19+$C$25,G169,""))</f>
      </c>
    </row>
    <row r="170" spans="1:8" ht="12.75">
      <c r="A170" s="6">
        <f aca="true" t="shared" si="18" ref="A170:A233">IF(A169&lt;$C$19+$C$25,A169+1,"")</f>
        <v>3</v>
      </c>
      <c r="C170" s="2">
        <f aca="true" t="shared" si="19" ref="C170:C233">IF(A170="","",G169)</f>
        <v>471999.90631384304</v>
      </c>
      <c r="E170" s="2">
        <f t="shared" si="14"/>
        <v>28319.994378830586</v>
      </c>
      <c r="F170" s="2">
        <f t="shared" si="15"/>
        <v>43592.2784884257</v>
      </c>
      <c r="G170" s="2">
        <f t="shared" si="16"/>
        <v>456727.6222042479</v>
      </c>
      <c r="H170" s="9">
        <f t="shared" si="17"/>
      </c>
    </row>
    <row r="171" spans="1:8" ht="12.75">
      <c r="A171" s="6">
        <f t="shared" si="18"/>
        <v>4</v>
      </c>
      <c r="C171" s="2">
        <f t="shared" si="19"/>
        <v>456727.6222042479</v>
      </c>
      <c r="E171" s="2">
        <f t="shared" si="14"/>
        <v>27403.657332254872</v>
      </c>
      <c r="F171" s="2">
        <f t="shared" si="15"/>
        <v>43592.2784884257</v>
      </c>
      <c r="G171" s="2">
        <f t="shared" si="16"/>
        <v>440539.0010480771</v>
      </c>
      <c r="H171" s="9">
        <f t="shared" si="17"/>
      </c>
    </row>
    <row r="172" spans="1:8" ht="12.75">
      <c r="A172" s="6">
        <f t="shared" si="18"/>
        <v>5</v>
      </c>
      <c r="C172" s="2">
        <f t="shared" si="19"/>
        <v>440539.0010480771</v>
      </c>
      <c r="E172" s="2">
        <f t="shared" si="14"/>
        <v>26432.340062884625</v>
      </c>
      <c r="F172" s="2">
        <f t="shared" si="15"/>
        <v>43592.2784884257</v>
      </c>
      <c r="G172" s="2">
        <f t="shared" si="16"/>
        <v>423379.062622536</v>
      </c>
      <c r="H172" s="9">
        <f t="shared" si="17"/>
      </c>
    </row>
    <row r="173" spans="1:8" ht="12.75">
      <c r="A173" s="6">
        <f t="shared" si="18"/>
        <v>6</v>
      </c>
      <c r="C173" s="2">
        <f t="shared" si="19"/>
        <v>423379.062622536</v>
      </c>
      <c r="E173" s="2">
        <f t="shared" si="14"/>
        <v>25402.743757352153</v>
      </c>
      <c r="F173" s="2">
        <f t="shared" si="15"/>
        <v>43592.2784884257</v>
      </c>
      <c r="G173" s="2">
        <f t="shared" si="16"/>
        <v>405189.52789146244</v>
      </c>
      <c r="H173" s="9">
        <f t="shared" si="17"/>
      </c>
    </row>
    <row r="174" spans="1:8" ht="12.75">
      <c r="A174" s="6">
        <f t="shared" si="18"/>
        <v>7</v>
      </c>
      <c r="C174" s="2">
        <f t="shared" si="19"/>
        <v>405189.52789146244</v>
      </c>
      <c r="E174" s="2">
        <f t="shared" si="14"/>
        <v>24311.37167348774</v>
      </c>
      <c r="F174" s="2">
        <f t="shared" si="15"/>
        <v>43592.2784884257</v>
      </c>
      <c r="G174" s="2">
        <f t="shared" si="16"/>
        <v>385908.6210765245</v>
      </c>
      <c r="H174" s="9">
        <f t="shared" si="17"/>
      </c>
    </row>
    <row r="175" spans="1:8" ht="12.75">
      <c r="A175" s="6">
        <f t="shared" si="18"/>
        <v>8</v>
      </c>
      <c r="C175" s="2">
        <f t="shared" si="19"/>
        <v>385908.6210765245</v>
      </c>
      <c r="E175" s="2">
        <f t="shared" si="14"/>
        <v>23154.517264591464</v>
      </c>
      <c r="F175" s="2">
        <f t="shared" si="15"/>
        <v>43592.2784884257</v>
      </c>
      <c r="G175" s="2">
        <f t="shared" si="16"/>
        <v>365470.85985269025</v>
      </c>
      <c r="H175" s="9">
        <f t="shared" si="17"/>
        <v>365470.85985269025</v>
      </c>
    </row>
    <row r="176" spans="1:8" ht="12.75">
      <c r="A176" s="6">
        <f t="shared" si="18"/>
        <v>9</v>
      </c>
      <c r="C176" s="2">
        <f t="shared" si="19"/>
        <v>365470.85985269025</v>
      </c>
      <c r="E176" s="2">
        <f t="shared" si="14"/>
        <v>9136.771496317253</v>
      </c>
      <c r="F176" s="2">
        <f t="shared" si="15"/>
        <v>20434.506533795713</v>
      </c>
      <c r="G176" s="2">
        <f t="shared" si="16"/>
        <v>354173.12481521175</v>
      </c>
      <c r="H176" s="9">
        <f t="shared" si="17"/>
      </c>
    </row>
    <row r="177" spans="1:8" ht="12.75">
      <c r="A177" s="6">
        <f t="shared" si="18"/>
        <v>10</v>
      </c>
      <c r="C177" s="2">
        <f t="shared" si="19"/>
        <v>354173.12481521175</v>
      </c>
      <c r="E177" s="2">
        <f t="shared" si="14"/>
        <v>8854.328120380293</v>
      </c>
      <c r="F177" s="2">
        <f t="shared" si="15"/>
        <v>20434.506533795713</v>
      </c>
      <c r="G177" s="2">
        <f t="shared" si="16"/>
        <v>342592.9464017963</v>
      </c>
      <c r="H177" s="9">
        <f t="shared" si="17"/>
      </c>
    </row>
    <row r="178" spans="1:8" ht="12.75">
      <c r="A178" s="6">
        <f t="shared" si="18"/>
        <v>11</v>
      </c>
      <c r="C178" s="2">
        <f t="shared" si="19"/>
        <v>342592.9464017963</v>
      </c>
      <c r="E178" s="2">
        <f t="shared" si="14"/>
        <v>8564.823660044907</v>
      </c>
      <c r="F178" s="2">
        <f t="shared" si="15"/>
        <v>20434.506533795713</v>
      </c>
      <c r="G178" s="2">
        <f t="shared" si="16"/>
        <v>330723.2635280455</v>
      </c>
      <c r="H178" s="9">
        <f t="shared" si="17"/>
      </c>
    </row>
    <row r="179" spans="1:8" ht="12.75">
      <c r="A179" s="6">
        <f t="shared" si="18"/>
        <v>12</v>
      </c>
      <c r="C179" s="2">
        <f t="shared" si="19"/>
        <v>330723.2635280455</v>
      </c>
      <c r="E179" s="2">
        <f t="shared" si="14"/>
        <v>8268.081588201136</v>
      </c>
      <c r="F179" s="2">
        <f t="shared" si="15"/>
        <v>20434.506533795713</v>
      </c>
      <c r="G179" s="2">
        <f t="shared" si="16"/>
        <v>318556.8385824509</v>
      </c>
      <c r="H179" s="9">
        <f t="shared" si="17"/>
      </c>
    </row>
    <row r="180" spans="1:8" ht="12.75">
      <c r="A180" s="6">
        <f t="shared" si="18"/>
        <v>13</v>
      </c>
      <c r="C180" s="2">
        <f t="shared" si="19"/>
        <v>318556.8385824509</v>
      </c>
      <c r="E180" s="2">
        <f t="shared" si="14"/>
        <v>7963.920964561272</v>
      </c>
      <c r="F180" s="2">
        <f t="shared" si="15"/>
        <v>20434.506533795713</v>
      </c>
      <c r="G180" s="2">
        <f t="shared" si="16"/>
        <v>306086.2530132164</v>
      </c>
      <c r="H180" s="9">
        <f t="shared" si="17"/>
      </c>
    </row>
    <row r="181" spans="1:8" ht="12.75">
      <c r="A181" s="6">
        <f t="shared" si="18"/>
        <v>14</v>
      </c>
      <c r="C181" s="2">
        <f t="shared" si="19"/>
        <v>306086.2530132164</v>
      </c>
      <c r="E181" s="2">
        <f t="shared" si="14"/>
        <v>7652.156325330414</v>
      </c>
      <c r="F181" s="2">
        <f t="shared" si="15"/>
        <v>20434.506533795713</v>
      </c>
      <c r="G181" s="2">
        <f t="shared" si="16"/>
        <v>293303.9028047511</v>
      </c>
      <c r="H181" s="9">
        <f t="shared" si="17"/>
      </c>
    </row>
    <row r="182" spans="1:8" ht="12.75">
      <c r="A182" s="6">
        <f t="shared" si="18"/>
        <v>15</v>
      </c>
      <c r="C182" s="2">
        <f t="shared" si="19"/>
        <v>293303.9028047511</v>
      </c>
      <c r="E182" s="2">
        <f t="shared" si="14"/>
        <v>7332.597570118782</v>
      </c>
      <c r="F182" s="2">
        <f t="shared" si="15"/>
        <v>20434.506533795713</v>
      </c>
      <c r="G182" s="2">
        <f t="shared" si="16"/>
        <v>280201.9938410742</v>
      </c>
      <c r="H182" s="9">
        <f t="shared" si="17"/>
      </c>
    </row>
    <row r="183" spans="1:8" ht="12.75">
      <c r="A183" s="6">
        <f t="shared" si="18"/>
        <v>16</v>
      </c>
      <c r="C183" s="2">
        <f t="shared" si="19"/>
        <v>280201.9938410742</v>
      </c>
      <c r="E183" s="2">
        <f t="shared" si="14"/>
        <v>7005.049846026857</v>
      </c>
      <c r="F183" s="2">
        <f t="shared" si="15"/>
        <v>20434.506533795713</v>
      </c>
      <c r="G183" s="2">
        <f t="shared" si="16"/>
        <v>266772.5371533053</v>
      </c>
      <c r="H183" s="9">
        <f t="shared" si="17"/>
      </c>
    </row>
    <row r="184" spans="1:8" ht="12.75">
      <c r="A184" s="6">
        <f t="shared" si="18"/>
        <v>17</v>
      </c>
      <c r="C184" s="2">
        <f t="shared" si="19"/>
        <v>266772.5371533053</v>
      </c>
      <c r="E184" s="2">
        <f t="shared" si="14"/>
        <v>6669.313428832637</v>
      </c>
      <c r="F184" s="2">
        <f t="shared" si="15"/>
        <v>20434.506533795713</v>
      </c>
      <c r="G184" s="2">
        <f t="shared" si="16"/>
        <v>253007.34404834223</v>
      </c>
      <c r="H184" s="9">
        <f t="shared" si="17"/>
      </c>
    </row>
    <row r="185" spans="1:8" ht="12.75">
      <c r="A185" s="6">
        <f t="shared" si="18"/>
        <v>18</v>
      </c>
      <c r="C185" s="2">
        <f t="shared" si="19"/>
        <v>253007.34404834223</v>
      </c>
      <c r="E185" s="2">
        <f t="shared" si="14"/>
        <v>6325.183601208563</v>
      </c>
      <c r="F185" s="2">
        <f t="shared" si="15"/>
        <v>20434.506533795713</v>
      </c>
      <c r="G185" s="2">
        <f t="shared" si="16"/>
        <v>238898.02111575508</v>
      </c>
      <c r="H185" s="9">
        <f t="shared" si="17"/>
      </c>
    </row>
    <row r="186" spans="1:9" ht="12.75">
      <c r="A186" s="6">
        <f t="shared" si="18"/>
        <v>19</v>
      </c>
      <c r="C186" s="2">
        <f t="shared" si="19"/>
        <v>238898.02111575508</v>
      </c>
      <c r="E186" s="2">
        <f t="shared" si="14"/>
        <v>5972.450527893884</v>
      </c>
      <c r="F186" s="2">
        <f t="shared" si="15"/>
        <v>20434.506533795713</v>
      </c>
      <c r="G186" s="2">
        <f t="shared" si="16"/>
        <v>224435.96510985325</v>
      </c>
      <c r="H186" s="9">
        <f t="shared" si="17"/>
      </c>
      <c r="I186" s="3"/>
    </row>
    <row r="187" spans="1:9" ht="12.75">
      <c r="A187" s="6">
        <f t="shared" si="18"/>
        <v>20</v>
      </c>
      <c r="C187" s="2">
        <f t="shared" si="19"/>
        <v>224435.96510985325</v>
      </c>
      <c r="E187" s="2">
        <f t="shared" si="14"/>
        <v>5610.899127746339</v>
      </c>
      <c r="F187" s="2">
        <f t="shared" si="15"/>
        <v>20434.506533795713</v>
      </c>
      <c r="G187" s="2">
        <f t="shared" si="16"/>
        <v>209612.3577038039</v>
      </c>
      <c r="H187" s="9">
        <f t="shared" si="17"/>
      </c>
      <c r="I187" s="2"/>
    </row>
    <row r="188" spans="1:9" ht="12.75">
      <c r="A188" s="6">
        <f t="shared" si="18"/>
        <v>21</v>
      </c>
      <c r="C188" s="2">
        <f t="shared" si="19"/>
        <v>209612.3577038039</v>
      </c>
      <c r="E188" s="2">
        <f t="shared" si="14"/>
        <v>5240.308942595106</v>
      </c>
      <c r="F188" s="2">
        <f t="shared" si="15"/>
        <v>20434.506533795713</v>
      </c>
      <c r="G188" s="2">
        <f t="shared" si="16"/>
        <v>194418.1601126033</v>
      </c>
      <c r="H188" s="9">
        <f t="shared" si="17"/>
      </c>
      <c r="I188" s="2"/>
    </row>
    <row r="189" spans="1:9" ht="12.75">
      <c r="A189" s="6">
        <f t="shared" si="18"/>
        <v>22</v>
      </c>
      <c r="C189" s="2">
        <f t="shared" si="19"/>
        <v>194418.1601126033</v>
      </c>
      <c r="E189" s="2">
        <f t="shared" si="14"/>
        <v>4860.4540028150905</v>
      </c>
      <c r="F189" s="2">
        <f t="shared" si="15"/>
        <v>20434.506533795713</v>
      </c>
      <c r="G189" s="2">
        <f t="shared" si="16"/>
        <v>178844.1075816227</v>
      </c>
      <c r="H189" s="9">
        <f t="shared" si="17"/>
      </c>
      <c r="I189" s="2"/>
    </row>
    <row r="190" spans="1:9" ht="12.75">
      <c r="A190" s="6">
        <f t="shared" si="18"/>
        <v>23</v>
      </c>
      <c r="C190" s="2">
        <f t="shared" si="19"/>
        <v>178844.1075816227</v>
      </c>
      <c r="E190" s="2">
        <f t="shared" si="14"/>
        <v>4471.1026895405785</v>
      </c>
      <c r="F190" s="2">
        <f t="shared" si="15"/>
        <v>20434.506533795713</v>
      </c>
      <c r="G190" s="2">
        <f t="shared" si="16"/>
        <v>162880.70373736756</v>
      </c>
      <c r="H190" s="9">
        <f t="shared" si="17"/>
      </c>
      <c r="I190" s="8"/>
    </row>
    <row r="191" spans="1:9" ht="12.75">
      <c r="A191" s="6">
        <f t="shared" si="18"/>
        <v>24</v>
      </c>
      <c r="C191" s="2">
        <f t="shared" si="19"/>
        <v>162880.70373736756</v>
      </c>
      <c r="E191" s="2">
        <f t="shared" si="14"/>
        <v>4072.0175934341987</v>
      </c>
      <c r="F191" s="2">
        <f t="shared" si="15"/>
        <v>20434.506533795713</v>
      </c>
      <c r="G191" s="2">
        <f t="shared" si="16"/>
        <v>146518.21479700605</v>
      </c>
      <c r="H191" s="9">
        <f t="shared" si="17"/>
      </c>
      <c r="I191" s="2"/>
    </row>
    <row r="192" spans="1:9" ht="12.75">
      <c r="A192" s="6">
        <f t="shared" si="18"/>
        <v>25</v>
      </c>
      <c r="C192" s="2">
        <f t="shared" si="19"/>
        <v>146518.21479700605</v>
      </c>
      <c r="E192" s="2">
        <f t="shared" si="14"/>
        <v>3662.9553699251587</v>
      </c>
      <c r="F192" s="2">
        <f t="shared" si="15"/>
        <v>20434.506533795713</v>
      </c>
      <c r="G192" s="2">
        <f t="shared" si="16"/>
        <v>129746.6636331355</v>
      </c>
      <c r="H192" s="9">
        <f t="shared" si="17"/>
      </c>
      <c r="I192" s="2"/>
    </row>
    <row r="193" spans="1:9" ht="12.75">
      <c r="A193" s="6">
        <f t="shared" si="18"/>
        <v>26</v>
      </c>
      <c r="C193" s="2">
        <f t="shared" si="19"/>
        <v>129746.6636331355</v>
      </c>
      <c r="E193" s="2">
        <f t="shared" si="14"/>
        <v>3243.6665908283976</v>
      </c>
      <c r="F193" s="2">
        <f t="shared" si="15"/>
        <v>20434.506533795713</v>
      </c>
      <c r="G193" s="2">
        <f t="shared" si="16"/>
        <v>112555.82369016818</v>
      </c>
      <c r="H193" s="9">
        <f t="shared" si="17"/>
      </c>
      <c r="I193" s="2"/>
    </row>
    <row r="194" spans="1:9" ht="12.75">
      <c r="A194" s="6">
        <f t="shared" si="18"/>
        <v>27</v>
      </c>
      <c r="C194" s="2">
        <f t="shared" si="19"/>
        <v>112555.82369016818</v>
      </c>
      <c r="E194" s="2">
        <f t="shared" si="14"/>
        <v>2813.8955922542154</v>
      </c>
      <c r="F194" s="2">
        <f t="shared" si="15"/>
        <v>20434.506533795713</v>
      </c>
      <c r="G194" s="2">
        <f t="shared" si="16"/>
        <v>94935.21274862668</v>
      </c>
      <c r="H194" s="9">
        <f t="shared" si="17"/>
      </c>
      <c r="I194" s="8"/>
    </row>
    <row r="195" spans="1:9" ht="12.75">
      <c r="A195" s="6">
        <f t="shared" si="18"/>
        <v>28</v>
      </c>
      <c r="C195" s="2">
        <f t="shared" si="19"/>
        <v>94935.21274862668</v>
      </c>
      <c r="E195" s="2">
        <f t="shared" si="14"/>
        <v>2373.380318715677</v>
      </c>
      <c r="F195" s="2">
        <f t="shared" si="15"/>
        <v>20434.506533795713</v>
      </c>
      <c r="G195" s="2">
        <f t="shared" si="16"/>
        <v>76874.08653354665</v>
      </c>
      <c r="H195" s="9">
        <f t="shared" si="17"/>
      </c>
      <c r="I195" s="2"/>
    </row>
    <row r="196" spans="1:9" ht="12.75">
      <c r="A196" s="6">
        <f t="shared" si="18"/>
        <v>29</v>
      </c>
      <c r="C196" s="2">
        <f t="shared" si="19"/>
        <v>76874.08653354665</v>
      </c>
      <c r="E196" s="2">
        <f t="shared" si="14"/>
        <v>1921.8521633386772</v>
      </c>
      <c r="F196" s="2">
        <f t="shared" si="15"/>
        <v>20434.506533795713</v>
      </c>
      <c r="G196" s="2">
        <f t="shared" si="16"/>
        <v>58361.43216308962</v>
      </c>
      <c r="H196" s="9">
        <f t="shared" si="17"/>
      </c>
      <c r="I196" s="2"/>
    </row>
    <row r="197" spans="1:9" ht="12.75">
      <c r="A197" s="6">
        <f t="shared" si="18"/>
        <v>30</v>
      </c>
      <c r="C197" s="2">
        <f t="shared" si="19"/>
        <v>58361.43216308962</v>
      </c>
      <c r="E197" s="2">
        <f t="shared" si="14"/>
        <v>1459.0358040772553</v>
      </c>
      <c r="F197" s="2">
        <f t="shared" si="15"/>
        <v>20434.506533795713</v>
      </c>
      <c r="G197" s="2">
        <f t="shared" si="16"/>
        <v>39385.961433371165</v>
      </c>
      <c r="H197" s="9">
        <f t="shared" si="17"/>
      </c>
      <c r="I197" s="2"/>
    </row>
    <row r="198" spans="1:9" ht="12.75">
      <c r="A198" s="6">
        <f t="shared" si="18"/>
        <v>31</v>
      </c>
      <c r="C198" s="2">
        <f t="shared" si="19"/>
        <v>39385.961433371165</v>
      </c>
      <c r="E198" s="2">
        <f t="shared" si="14"/>
        <v>984.6490358342941</v>
      </c>
      <c r="F198" s="2">
        <f t="shared" si="15"/>
        <v>20434.506533795713</v>
      </c>
      <c r="G198" s="2">
        <f t="shared" si="16"/>
        <v>19936.103935409745</v>
      </c>
      <c r="H198" s="9">
        <f t="shared" si="17"/>
      </c>
      <c r="I198" s="2"/>
    </row>
    <row r="199" spans="1:9" ht="12.75">
      <c r="A199" s="6">
        <f t="shared" si="18"/>
        <v>32</v>
      </c>
      <c r="C199" s="2">
        <f t="shared" si="19"/>
        <v>19936.103935409745</v>
      </c>
      <c r="E199" s="2">
        <f t="shared" si="14"/>
        <v>498.40259838525964</v>
      </c>
      <c r="F199" s="2">
        <f t="shared" si="15"/>
        <v>20434.506533795713</v>
      </c>
      <c r="G199" s="2">
        <f t="shared" si="16"/>
        <v>-7.09405867382884E-10</v>
      </c>
      <c r="H199" s="9">
        <f t="shared" si="17"/>
        <v>-7.09405867382884E-10</v>
      </c>
      <c r="I199" s="2"/>
    </row>
    <row r="200" spans="1:9" ht="12.75">
      <c r="A200" s="6">
        <f t="shared" si="18"/>
      </c>
      <c r="C200" s="2">
        <f t="shared" si="19"/>
      </c>
      <c r="E200" s="2">
        <f t="shared" si="14"/>
      </c>
      <c r="F200" s="2">
        <f t="shared" si="15"/>
      </c>
      <c r="G200" s="2">
        <f t="shared" si="16"/>
      </c>
      <c r="H200" s="9">
        <f t="shared" si="17"/>
      </c>
      <c r="I200" s="2"/>
    </row>
    <row r="201" spans="1:9" ht="12.75">
      <c r="A201" s="6">
        <f t="shared" si="18"/>
      </c>
      <c r="C201" s="2">
        <f t="shared" si="19"/>
      </c>
      <c r="E201" s="2">
        <f t="shared" si="14"/>
      </c>
      <c r="F201" s="2">
        <f t="shared" si="15"/>
      </c>
      <c r="G201" s="2">
        <f t="shared" si="16"/>
      </c>
      <c r="H201" s="9">
        <f t="shared" si="17"/>
      </c>
      <c r="I201" s="2"/>
    </row>
    <row r="202" spans="1:9" ht="12.75">
      <c r="A202" s="6">
        <f t="shared" si="18"/>
      </c>
      <c r="C202" s="2">
        <f t="shared" si="19"/>
      </c>
      <c r="E202" s="2">
        <f t="shared" si="14"/>
      </c>
      <c r="F202" s="2">
        <f t="shared" si="15"/>
      </c>
      <c r="G202" s="2">
        <f t="shared" si="16"/>
      </c>
      <c r="H202" s="9">
        <f t="shared" si="17"/>
      </c>
      <c r="I202" s="2"/>
    </row>
    <row r="203" spans="1:9" ht="12.75">
      <c r="A203" s="6">
        <f t="shared" si="18"/>
      </c>
      <c r="C203" s="2">
        <f t="shared" si="19"/>
      </c>
      <c r="E203" s="2">
        <f t="shared" si="14"/>
      </c>
      <c r="F203" s="2">
        <f t="shared" si="15"/>
      </c>
      <c r="G203" s="2">
        <f t="shared" si="16"/>
      </c>
      <c r="H203" s="9">
        <f t="shared" si="17"/>
      </c>
      <c r="I203" s="2"/>
    </row>
    <row r="204" spans="1:9" ht="12.75">
      <c r="A204" s="6">
        <f t="shared" si="18"/>
      </c>
      <c r="C204" s="2">
        <f t="shared" si="19"/>
      </c>
      <c r="E204" s="2">
        <f t="shared" si="14"/>
      </c>
      <c r="F204" s="2">
        <f t="shared" si="15"/>
      </c>
      <c r="G204" s="2">
        <f t="shared" si="16"/>
      </c>
      <c r="H204" s="9">
        <f t="shared" si="17"/>
      </c>
      <c r="I204" s="2"/>
    </row>
    <row r="205" spans="1:9" ht="12.75">
      <c r="A205" s="6">
        <f t="shared" si="18"/>
      </c>
      <c r="C205" s="2">
        <f t="shared" si="19"/>
      </c>
      <c r="E205" s="2">
        <f t="shared" si="14"/>
      </c>
      <c r="F205" s="2">
        <f t="shared" si="15"/>
      </c>
      <c r="G205" s="2">
        <f t="shared" si="16"/>
      </c>
      <c r="H205" s="9">
        <f t="shared" si="17"/>
      </c>
      <c r="I205" s="2"/>
    </row>
    <row r="206" spans="1:9" ht="12.75">
      <c r="A206" s="6">
        <f t="shared" si="18"/>
      </c>
      <c r="C206" s="2">
        <f t="shared" si="19"/>
      </c>
      <c r="E206" s="2">
        <f t="shared" si="14"/>
      </c>
      <c r="F206" s="2">
        <f t="shared" si="15"/>
      </c>
      <c r="G206" s="2">
        <f t="shared" si="16"/>
      </c>
      <c r="H206" s="9">
        <f t="shared" si="17"/>
      </c>
      <c r="I206" s="2"/>
    </row>
    <row r="207" spans="1:9" ht="12.75">
      <c r="A207" s="6">
        <f t="shared" si="18"/>
      </c>
      <c r="C207" s="2">
        <f t="shared" si="19"/>
      </c>
      <c r="E207" s="2">
        <f t="shared" si="14"/>
      </c>
      <c r="F207" s="2">
        <f t="shared" si="15"/>
      </c>
      <c r="G207" s="2">
        <f t="shared" si="16"/>
      </c>
      <c r="H207" s="9">
        <f t="shared" si="17"/>
      </c>
      <c r="I207" s="2"/>
    </row>
    <row r="208" spans="1:9" ht="12.75">
      <c r="A208" s="6">
        <f t="shared" si="18"/>
      </c>
      <c r="C208" s="2">
        <f t="shared" si="19"/>
      </c>
      <c r="E208" s="2">
        <f t="shared" si="14"/>
      </c>
      <c r="F208" s="2">
        <f t="shared" si="15"/>
      </c>
      <c r="G208" s="2">
        <f t="shared" si="16"/>
      </c>
      <c r="H208" s="9">
        <f t="shared" si="17"/>
      </c>
      <c r="I208" s="2"/>
    </row>
    <row r="209" spans="1:9" ht="12.75">
      <c r="A209" s="6">
        <f t="shared" si="18"/>
      </c>
      <c r="C209" s="2">
        <f t="shared" si="19"/>
      </c>
      <c r="E209" s="2">
        <f t="shared" si="14"/>
      </c>
      <c r="F209" s="2">
        <f t="shared" si="15"/>
      </c>
      <c r="G209" s="2">
        <f t="shared" si="16"/>
      </c>
      <c r="H209" s="9">
        <f t="shared" si="17"/>
      </c>
      <c r="I209" s="2"/>
    </row>
    <row r="210" spans="1:9" ht="12.75">
      <c r="A210" s="6">
        <f t="shared" si="18"/>
      </c>
      <c r="C210" s="2">
        <f t="shared" si="19"/>
      </c>
      <c r="E210" s="2">
        <f t="shared" si="14"/>
      </c>
      <c r="F210" s="2">
        <f t="shared" si="15"/>
      </c>
      <c r="G210" s="2">
        <f t="shared" si="16"/>
      </c>
      <c r="H210" s="9">
        <f t="shared" si="17"/>
      </c>
      <c r="I210" s="2"/>
    </row>
    <row r="211" spans="1:9" ht="12.75">
      <c r="A211" s="6">
        <f t="shared" si="18"/>
      </c>
      <c r="C211" s="2">
        <f t="shared" si="19"/>
      </c>
      <c r="E211" s="2">
        <f t="shared" si="14"/>
      </c>
      <c r="F211" s="2">
        <f t="shared" si="15"/>
      </c>
      <c r="G211" s="2">
        <f t="shared" si="16"/>
      </c>
      <c r="H211" s="9">
        <f t="shared" si="17"/>
      </c>
      <c r="I211" s="2"/>
    </row>
    <row r="212" spans="1:9" ht="12.75">
      <c r="A212" s="6">
        <f t="shared" si="18"/>
      </c>
      <c r="C212" s="2">
        <f t="shared" si="19"/>
      </c>
      <c r="E212" s="2">
        <f t="shared" si="14"/>
      </c>
      <c r="F212" s="2">
        <f t="shared" si="15"/>
      </c>
      <c r="G212" s="2">
        <f t="shared" si="16"/>
      </c>
      <c r="H212" s="9">
        <f t="shared" si="17"/>
      </c>
      <c r="I212" s="2"/>
    </row>
    <row r="213" spans="1:9" ht="12.75">
      <c r="A213" s="6">
        <f t="shared" si="18"/>
      </c>
      <c r="C213" s="2">
        <f t="shared" si="19"/>
      </c>
      <c r="E213" s="2">
        <f t="shared" si="14"/>
      </c>
      <c r="F213" s="2">
        <f t="shared" si="15"/>
      </c>
      <c r="G213" s="2">
        <f t="shared" si="16"/>
      </c>
      <c r="H213" s="9">
        <f t="shared" si="17"/>
      </c>
      <c r="I213" s="2"/>
    </row>
    <row r="214" spans="1:9" ht="12.75">
      <c r="A214" s="6">
        <f t="shared" si="18"/>
      </c>
      <c r="C214" s="2">
        <f t="shared" si="19"/>
      </c>
      <c r="E214" s="2">
        <f t="shared" si="14"/>
      </c>
      <c r="F214" s="2">
        <f t="shared" si="15"/>
      </c>
      <c r="G214" s="2">
        <f t="shared" si="16"/>
      </c>
      <c r="H214" s="9">
        <f t="shared" si="17"/>
      </c>
      <c r="I214" s="2"/>
    </row>
    <row r="215" spans="1:9" ht="12.75">
      <c r="A215" s="6">
        <f t="shared" si="18"/>
      </c>
      <c r="C215" s="2">
        <f t="shared" si="19"/>
      </c>
      <c r="E215" s="2">
        <f t="shared" si="14"/>
      </c>
      <c r="F215" s="2">
        <f t="shared" si="15"/>
      </c>
      <c r="G215" s="2">
        <f t="shared" si="16"/>
      </c>
      <c r="H215" s="9">
        <f t="shared" si="17"/>
      </c>
      <c r="I215" s="2"/>
    </row>
    <row r="216" spans="1:9" ht="12.75">
      <c r="A216" s="6">
        <f t="shared" si="18"/>
      </c>
      <c r="C216" s="2">
        <f t="shared" si="19"/>
      </c>
      <c r="E216" s="2">
        <f t="shared" si="14"/>
      </c>
      <c r="F216" s="2">
        <f t="shared" si="15"/>
      </c>
      <c r="G216" s="2">
        <f t="shared" si="16"/>
      </c>
      <c r="H216" s="9">
        <f t="shared" si="17"/>
      </c>
      <c r="I216" s="2"/>
    </row>
    <row r="217" spans="1:9" ht="12.75">
      <c r="A217" s="6">
        <f t="shared" si="18"/>
      </c>
      <c r="C217" s="2">
        <f t="shared" si="19"/>
      </c>
      <c r="E217" s="2">
        <f t="shared" si="14"/>
      </c>
      <c r="F217" s="2">
        <f t="shared" si="15"/>
      </c>
      <c r="G217" s="2">
        <f t="shared" si="16"/>
      </c>
      <c r="H217" s="9">
        <f t="shared" si="17"/>
      </c>
      <c r="I217" s="2"/>
    </row>
    <row r="218" spans="1:9" ht="12.75">
      <c r="A218" s="6">
        <f t="shared" si="18"/>
      </c>
      <c r="C218" s="2">
        <f t="shared" si="19"/>
      </c>
      <c r="E218" s="2">
        <f t="shared" si="14"/>
      </c>
      <c r="F218" s="2">
        <f t="shared" si="15"/>
      </c>
      <c r="G218" s="2">
        <f t="shared" si="16"/>
      </c>
      <c r="H218" s="9">
        <f t="shared" si="17"/>
      </c>
      <c r="I218" s="2"/>
    </row>
    <row r="219" spans="1:9" ht="12.75">
      <c r="A219" s="6">
        <f t="shared" si="18"/>
      </c>
      <c r="C219" s="2">
        <f t="shared" si="19"/>
      </c>
      <c r="E219" s="2">
        <f t="shared" si="14"/>
      </c>
      <c r="F219" s="2">
        <f t="shared" si="15"/>
      </c>
      <c r="G219" s="2">
        <f t="shared" si="16"/>
      </c>
      <c r="H219" s="9">
        <f t="shared" si="17"/>
      </c>
      <c r="I219" s="2"/>
    </row>
    <row r="220" spans="1:9" ht="12.75">
      <c r="A220" s="6">
        <f t="shared" si="18"/>
      </c>
      <c r="C220" s="2">
        <f t="shared" si="19"/>
      </c>
      <c r="E220" s="2">
        <f t="shared" si="14"/>
      </c>
      <c r="F220" s="2">
        <f t="shared" si="15"/>
      </c>
      <c r="G220" s="2">
        <f t="shared" si="16"/>
      </c>
      <c r="H220" s="9">
        <f t="shared" si="17"/>
      </c>
      <c r="I220" s="2"/>
    </row>
    <row r="221" spans="1:9" ht="12.75">
      <c r="A221" s="6">
        <f t="shared" si="18"/>
      </c>
      <c r="C221" s="2">
        <f t="shared" si="19"/>
      </c>
      <c r="E221" s="2">
        <f t="shared" si="14"/>
      </c>
      <c r="F221" s="2">
        <f t="shared" si="15"/>
      </c>
      <c r="G221" s="2">
        <f t="shared" si="16"/>
      </c>
      <c r="H221" s="9">
        <f t="shared" si="17"/>
      </c>
      <c r="I221" s="2"/>
    </row>
    <row r="222" spans="1:9" ht="12.75">
      <c r="A222" s="6">
        <f t="shared" si="18"/>
      </c>
      <c r="C222" s="2">
        <f t="shared" si="19"/>
      </c>
      <c r="E222" s="2">
        <f t="shared" si="14"/>
      </c>
      <c r="F222" s="2">
        <f t="shared" si="15"/>
      </c>
      <c r="G222" s="2">
        <f t="shared" si="16"/>
      </c>
      <c r="H222" s="9">
        <f t="shared" si="17"/>
      </c>
      <c r="I222" s="2"/>
    </row>
    <row r="223" spans="1:9" ht="12.75">
      <c r="A223" s="6">
        <f t="shared" si="18"/>
      </c>
      <c r="C223" s="2">
        <f t="shared" si="19"/>
      </c>
      <c r="E223" s="2">
        <f t="shared" si="14"/>
      </c>
      <c r="F223" s="2">
        <f t="shared" si="15"/>
      </c>
      <c r="G223" s="2">
        <f t="shared" si="16"/>
      </c>
      <c r="H223" s="9">
        <f t="shared" si="17"/>
      </c>
      <c r="I223" s="2"/>
    </row>
    <row r="224" spans="1:9" ht="12.75">
      <c r="A224" s="6">
        <f t="shared" si="18"/>
      </c>
      <c r="C224" s="2">
        <f t="shared" si="19"/>
      </c>
      <c r="E224" s="2">
        <f t="shared" si="14"/>
      </c>
      <c r="F224" s="2">
        <f t="shared" si="15"/>
      </c>
      <c r="G224" s="2">
        <f t="shared" si="16"/>
      </c>
      <c r="H224" s="9">
        <f t="shared" si="17"/>
      </c>
      <c r="I224" s="2"/>
    </row>
    <row r="225" spans="1:9" ht="12.75">
      <c r="A225" s="6">
        <f t="shared" si="18"/>
      </c>
      <c r="C225" s="2">
        <f t="shared" si="19"/>
      </c>
      <c r="E225" s="2">
        <f t="shared" si="14"/>
      </c>
      <c r="F225" s="2">
        <f t="shared" si="15"/>
      </c>
      <c r="G225" s="2">
        <f t="shared" si="16"/>
      </c>
      <c r="H225" s="9">
        <f t="shared" si="17"/>
      </c>
      <c r="I225" s="2"/>
    </row>
    <row r="226" spans="1:9" ht="12.75">
      <c r="A226" s="6">
        <f t="shared" si="18"/>
      </c>
      <c r="C226" s="2">
        <f t="shared" si="19"/>
      </c>
      <c r="E226" s="2">
        <f t="shared" si="14"/>
      </c>
      <c r="F226" s="2">
        <f t="shared" si="15"/>
      </c>
      <c r="G226" s="2">
        <f t="shared" si="16"/>
      </c>
      <c r="H226" s="9">
        <f t="shared" si="17"/>
      </c>
      <c r="I226" s="2"/>
    </row>
    <row r="227" spans="1:9" ht="12.75">
      <c r="A227" s="6">
        <f t="shared" si="18"/>
      </c>
      <c r="C227" s="2">
        <f t="shared" si="19"/>
      </c>
      <c r="E227" s="2">
        <f t="shared" si="14"/>
      </c>
      <c r="F227" s="2">
        <f t="shared" si="15"/>
      </c>
      <c r="G227" s="2">
        <f t="shared" si="16"/>
      </c>
      <c r="H227" s="9">
        <f t="shared" si="17"/>
      </c>
      <c r="I227" s="2"/>
    </row>
    <row r="228" spans="1:9" ht="12.75">
      <c r="A228" s="6">
        <f t="shared" si="18"/>
      </c>
      <c r="C228" s="2">
        <f t="shared" si="19"/>
      </c>
      <c r="E228" s="2">
        <f t="shared" si="14"/>
      </c>
      <c r="F228" s="2">
        <f t="shared" si="15"/>
      </c>
      <c r="G228" s="2">
        <f t="shared" si="16"/>
      </c>
      <c r="H228" s="9">
        <f t="shared" si="17"/>
      </c>
      <c r="I228" s="2"/>
    </row>
    <row r="229" spans="1:9" ht="12.75">
      <c r="A229" s="6">
        <f t="shared" si="18"/>
      </c>
      <c r="C229" s="2">
        <f t="shared" si="19"/>
      </c>
      <c r="E229" s="2">
        <f t="shared" si="14"/>
      </c>
      <c r="F229" s="2">
        <f t="shared" si="15"/>
      </c>
      <c r="G229" s="2">
        <f t="shared" si="16"/>
      </c>
      <c r="H229" s="9">
        <f t="shared" si="17"/>
      </c>
      <c r="I229" s="2"/>
    </row>
    <row r="230" spans="1:9" ht="12.75">
      <c r="A230" s="6">
        <f t="shared" si="18"/>
      </c>
      <c r="C230" s="2">
        <f t="shared" si="19"/>
      </c>
      <c r="E230" s="2">
        <f t="shared" si="14"/>
      </c>
      <c r="F230" s="2">
        <f t="shared" si="15"/>
      </c>
      <c r="G230" s="2">
        <f t="shared" si="16"/>
      </c>
      <c r="H230" s="9">
        <f t="shared" si="17"/>
      </c>
      <c r="I230" s="2"/>
    </row>
    <row r="231" spans="1:9" ht="12.75">
      <c r="A231" s="6">
        <f t="shared" si="18"/>
      </c>
      <c r="C231" s="2">
        <f t="shared" si="19"/>
      </c>
      <c r="E231" s="2">
        <f t="shared" si="14"/>
      </c>
      <c r="F231" s="2">
        <f t="shared" si="15"/>
      </c>
      <c r="G231" s="2">
        <f t="shared" si="16"/>
      </c>
      <c r="H231" s="9">
        <f t="shared" si="17"/>
      </c>
      <c r="I231" s="2"/>
    </row>
    <row r="232" spans="1:9" ht="12.75">
      <c r="A232" s="6">
        <f t="shared" si="18"/>
      </c>
      <c r="C232" s="2">
        <f t="shared" si="19"/>
      </c>
      <c r="E232" s="2">
        <f t="shared" si="14"/>
      </c>
      <c r="F232" s="2">
        <f t="shared" si="15"/>
      </c>
      <c r="G232" s="2">
        <f t="shared" si="16"/>
      </c>
      <c r="H232" s="9">
        <f t="shared" si="17"/>
      </c>
      <c r="I232" s="2"/>
    </row>
    <row r="233" spans="1:9" ht="12.75">
      <c r="A233" s="6">
        <f t="shared" si="18"/>
      </c>
      <c r="C233" s="2">
        <f t="shared" si="19"/>
      </c>
      <c r="E233" s="2">
        <f aca="true" t="shared" si="20" ref="E233:E287">IF(A233="","",IF(A233&lt;=$C$19,ABS(IPMT($C$15,A233,$C$16,$C$13)),ABS(IPMT($C$24,A233-$C$19,$C$25,$C$22))))</f>
      </c>
      <c r="F233" s="2">
        <f aca="true" t="shared" si="21" ref="F233:F287">IF(A233="","",IF(A233&lt;=$C$19,$C$18,$C$28))</f>
      </c>
      <c r="G233" s="2">
        <f aca="true" t="shared" si="22" ref="G233:G287">IF(A233="","",C233+E233-F233)</f>
      </c>
      <c r="H233" s="9">
        <f aca="true" t="shared" si="23" ref="H233:H287">IF(A233=$C$19,G233,IF(A233=$C$19+$C$25,G233,""))</f>
      </c>
      <c r="I233" s="2"/>
    </row>
    <row r="234" spans="1:9" ht="12.75">
      <c r="A234" s="6">
        <f aca="true" t="shared" si="24" ref="A234:A287">IF(A233&lt;$C$19+$C$25,A233+1,"")</f>
      </c>
      <c r="C234" s="2">
        <f aca="true" t="shared" si="25" ref="C234:C287">IF(A234="","",G233)</f>
      </c>
      <c r="E234" s="2">
        <f t="shared" si="20"/>
      </c>
      <c r="F234" s="2">
        <f t="shared" si="21"/>
      </c>
      <c r="G234" s="2">
        <f t="shared" si="22"/>
      </c>
      <c r="H234" s="9">
        <f t="shared" si="23"/>
      </c>
      <c r="I234" s="2"/>
    </row>
    <row r="235" spans="1:9" ht="12.75">
      <c r="A235" s="6">
        <f t="shared" si="24"/>
      </c>
      <c r="C235" s="2">
        <f t="shared" si="25"/>
      </c>
      <c r="E235" s="2">
        <f t="shared" si="20"/>
      </c>
      <c r="F235" s="2">
        <f t="shared" si="21"/>
      </c>
      <c r="G235" s="2">
        <f t="shared" si="22"/>
      </c>
      <c r="H235" s="9">
        <f t="shared" si="23"/>
      </c>
      <c r="I235" s="2"/>
    </row>
    <row r="236" spans="1:9" ht="12.75">
      <c r="A236" s="6">
        <f t="shared" si="24"/>
      </c>
      <c r="C236" s="2">
        <f t="shared" si="25"/>
      </c>
      <c r="E236" s="2">
        <f t="shared" si="20"/>
      </c>
      <c r="F236" s="2">
        <f t="shared" si="21"/>
      </c>
      <c r="G236" s="2">
        <f t="shared" si="22"/>
      </c>
      <c r="H236" s="9">
        <f t="shared" si="23"/>
      </c>
      <c r="I236" s="2"/>
    </row>
    <row r="237" spans="1:9" ht="12.75">
      <c r="A237" s="6">
        <f t="shared" si="24"/>
      </c>
      <c r="C237" s="2">
        <f t="shared" si="25"/>
      </c>
      <c r="E237" s="2">
        <f t="shared" si="20"/>
      </c>
      <c r="F237" s="2">
        <f t="shared" si="21"/>
      </c>
      <c r="G237" s="2">
        <f t="shared" si="22"/>
      </c>
      <c r="H237" s="9">
        <f t="shared" si="23"/>
      </c>
      <c r="I237" s="2"/>
    </row>
    <row r="238" spans="1:9" ht="12.75">
      <c r="A238" s="6">
        <f t="shared" si="24"/>
      </c>
      <c r="C238" s="2">
        <f t="shared" si="25"/>
      </c>
      <c r="E238" s="2">
        <f t="shared" si="20"/>
      </c>
      <c r="F238" s="2">
        <f t="shared" si="21"/>
      </c>
      <c r="G238" s="2">
        <f t="shared" si="22"/>
      </c>
      <c r="H238" s="9">
        <f t="shared" si="23"/>
      </c>
      <c r="I238" s="2"/>
    </row>
    <row r="239" spans="1:9" ht="12.75">
      <c r="A239" s="6">
        <f t="shared" si="24"/>
      </c>
      <c r="C239" s="2">
        <f t="shared" si="25"/>
      </c>
      <c r="E239" s="2">
        <f t="shared" si="20"/>
      </c>
      <c r="F239" s="2">
        <f t="shared" si="21"/>
      </c>
      <c r="G239" s="2">
        <f t="shared" si="22"/>
      </c>
      <c r="H239" s="9">
        <f t="shared" si="23"/>
      </c>
      <c r="I239" s="2"/>
    </row>
    <row r="240" spans="1:9" ht="12.75">
      <c r="A240" s="6">
        <f t="shared" si="24"/>
      </c>
      <c r="C240" s="2">
        <f t="shared" si="25"/>
      </c>
      <c r="E240" s="2">
        <f t="shared" si="20"/>
      </c>
      <c r="F240" s="2">
        <f t="shared" si="21"/>
      </c>
      <c r="G240" s="2">
        <f t="shared" si="22"/>
      </c>
      <c r="H240" s="9">
        <f t="shared" si="23"/>
      </c>
      <c r="I240" s="2"/>
    </row>
    <row r="241" spans="1:9" ht="12.75">
      <c r="A241" s="6">
        <f t="shared" si="24"/>
      </c>
      <c r="C241" s="2">
        <f t="shared" si="25"/>
      </c>
      <c r="E241" s="2">
        <f t="shared" si="20"/>
      </c>
      <c r="F241" s="2">
        <f t="shared" si="21"/>
      </c>
      <c r="G241" s="2">
        <f t="shared" si="22"/>
      </c>
      <c r="H241" s="9">
        <f t="shared" si="23"/>
      </c>
      <c r="I241" s="2"/>
    </row>
    <row r="242" spans="1:9" ht="12.75">
      <c r="A242" s="6">
        <f t="shared" si="24"/>
      </c>
      <c r="C242" s="2">
        <f t="shared" si="25"/>
      </c>
      <c r="E242" s="2">
        <f t="shared" si="20"/>
      </c>
      <c r="F242" s="2">
        <f t="shared" si="21"/>
      </c>
      <c r="G242" s="2">
        <f t="shared" si="22"/>
      </c>
      <c r="H242" s="9">
        <f t="shared" si="23"/>
      </c>
      <c r="I242" s="2"/>
    </row>
    <row r="243" spans="1:9" ht="12.75">
      <c r="A243" s="6">
        <f t="shared" si="24"/>
      </c>
      <c r="C243" s="2">
        <f t="shared" si="25"/>
      </c>
      <c r="E243" s="2">
        <f t="shared" si="20"/>
      </c>
      <c r="F243" s="2">
        <f t="shared" si="21"/>
      </c>
      <c r="G243" s="2">
        <f t="shared" si="22"/>
      </c>
      <c r="H243" s="9">
        <f t="shared" si="23"/>
      </c>
      <c r="I243" s="2"/>
    </row>
    <row r="244" spans="1:9" ht="12.75">
      <c r="A244" s="6">
        <f t="shared" si="24"/>
      </c>
      <c r="C244" s="2">
        <f t="shared" si="25"/>
      </c>
      <c r="E244" s="2">
        <f t="shared" si="20"/>
      </c>
      <c r="F244" s="2">
        <f t="shared" si="21"/>
      </c>
      <c r="G244" s="2">
        <f t="shared" si="22"/>
      </c>
      <c r="H244" s="9">
        <f t="shared" si="23"/>
      </c>
      <c r="I244" s="2"/>
    </row>
    <row r="245" spans="1:8" ht="12.75">
      <c r="A245" s="6">
        <f t="shared" si="24"/>
      </c>
      <c r="C245" s="2">
        <f t="shared" si="25"/>
      </c>
      <c r="E245" s="2">
        <f t="shared" si="20"/>
      </c>
      <c r="F245" s="2">
        <f t="shared" si="21"/>
      </c>
      <c r="G245" s="2">
        <f t="shared" si="22"/>
      </c>
      <c r="H245" s="9">
        <f t="shared" si="23"/>
      </c>
    </row>
    <row r="246" spans="1:8" ht="12.75">
      <c r="A246" s="6">
        <f t="shared" si="24"/>
      </c>
      <c r="C246" s="2">
        <f t="shared" si="25"/>
      </c>
      <c r="E246" s="2">
        <f t="shared" si="20"/>
      </c>
      <c r="F246" s="2">
        <f t="shared" si="21"/>
      </c>
      <c r="G246" s="2">
        <f t="shared" si="22"/>
      </c>
      <c r="H246" s="9">
        <f t="shared" si="23"/>
      </c>
    </row>
    <row r="247" spans="1:8" ht="12.75">
      <c r="A247" s="6">
        <f t="shared" si="24"/>
      </c>
      <c r="C247" s="2">
        <f t="shared" si="25"/>
      </c>
      <c r="E247" s="2">
        <f t="shared" si="20"/>
      </c>
      <c r="F247" s="2">
        <f t="shared" si="21"/>
      </c>
      <c r="G247" s="2">
        <f t="shared" si="22"/>
      </c>
      <c r="H247" s="9">
        <f t="shared" si="23"/>
      </c>
    </row>
    <row r="248" spans="1:8" ht="12.75">
      <c r="A248" s="6">
        <f t="shared" si="24"/>
      </c>
      <c r="C248" s="2">
        <f t="shared" si="25"/>
      </c>
      <c r="E248" s="2">
        <f t="shared" si="20"/>
      </c>
      <c r="F248" s="2">
        <f t="shared" si="21"/>
      </c>
      <c r="G248" s="2">
        <f t="shared" si="22"/>
      </c>
      <c r="H248" s="9">
        <f t="shared" si="23"/>
      </c>
    </row>
    <row r="249" spans="1:8" ht="12.75">
      <c r="A249" s="6">
        <f t="shared" si="24"/>
      </c>
      <c r="C249" s="2">
        <f t="shared" si="25"/>
      </c>
      <c r="E249" s="2">
        <f t="shared" si="20"/>
      </c>
      <c r="F249" s="2">
        <f t="shared" si="21"/>
      </c>
      <c r="G249" s="2">
        <f t="shared" si="22"/>
      </c>
      <c r="H249" s="9">
        <f t="shared" si="23"/>
      </c>
    </row>
    <row r="250" spans="1:8" ht="12.75">
      <c r="A250" s="6">
        <f t="shared" si="24"/>
      </c>
      <c r="C250" s="2">
        <f t="shared" si="25"/>
      </c>
      <c r="E250" s="2">
        <f t="shared" si="20"/>
      </c>
      <c r="F250" s="2">
        <f t="shared" si="21"/>
      </c>
      <c r="G250" s="2">
        <f t="shared" si="22"/>
      </c>
      <c r="H250" s="9">
        <f t="shared" si="23"/>
      </c>
    </row>
    <row r="251" spans="1:8" ht="12.75">
      <c r="A251" s="6">
        <f t="shared" si="24"/>
      </c>
      <c r="C251" s="2">
        <f t="shared" si="25"/>
      </c>
      <c r="E251" s="2">
        <f t="shared" si="20"/>
      </c>
      <c r="F251" s="2">
        <f t="shared" si="21"/>
      </c>
      <c r="G251" s="2">
        <f t="shared" si="22"/>
      </c>
      <c r="H251" s="9">
        <f t="shared" si="23"/>
      </c>
    </row>
    <row r="252" spans="1:8" ht="12.75">
      <c r="A252" s="6">
        <f t="shared" si="24"/>
      </c>
      <c r="C252" s="2">
        <f t="shared" si="25"/>
      </c>
      <c r="E252" s="2">
        <f t="shared" si="20"/>
      </c>
      <c r="F252" s="2">
        <f t="shared" si="21"/>
      </c>
      <c r="G252" s="2">
        <f t="shared" si="22"/>
      </c>
      <c r="H252" s="9">
        <f t="shared" si="23"/>
      </c>
    </row>
    <row r="253" spans="1:8" ht="12.75">
      <c r="A253" s="6">
        <f t="shared" si="24"/>
      </c>
      <c r="C253" s="2">
        <f t="shared" si="25"/>
      </c>
      <c r="E253" s="2">
        <f t="shared" si="20"/>
      </c>
      <c r="F253" s="2">
        <f t="shared" si="21"/>
      </c>
      <c r="G253" s="2">
        <f t="shared" si="22"/>
      </c>
      <c r="H253" s="9">
        <f t="shared" si="23"/>
      </c>
    </row>
    <row r="254" spans="1:8" ht="12.75">
      <c r="A254" s="6">
        <f t="shared" si="24"/>
      </c>
      <c r="C254" s="2">
        <f t="shared" si="25"/>
      </c>
      <c r="E254" s="2">
        <f t="shared" si="20"/>
      </c>
      <c r="F254" s="2">
        <f t="shared" si="21"/>
      </c>
      <c r="G254" s="2">
        <f t="shared" si="22"/>
      </c>
      <c r="H254" s="9">
        <f t="shared" si="23"/>
      </c>
    </row>
    <row r="255" spans="1:8" ht="12.75">
      <c r="A255" s="6">
        <f t="shared" si="24"/>
      </c>
      <c r="C255" s="2">
        <f t="shared" si="25"/>
      </c>
      <c r="E255" s="2">
        <f t="shared" si="20"/>
      </c>
      <c r="F255" s="2">
        <f t="shared" si="21"/>
      </c>
      <c r="G255" s="2">
        <f t="shared" si="22"/>
      </c>
      <c r="H255" s="9">
        <f t="shared" si="23"/>
      </c>
    </row>
    <row r="256" spans="1:8" ht="12.75">
      <c r="A256" s="6">
        <f t="shared" si="24"/>
      </c>
      <c r="C256" s="2">
        <f t="shared" si="25"/>
      </c>
      <c r="E256" s="2">
        <f t="shared" si="20"/>
      </c>
      <c r="F256" s="2">
        <f t="shared" si="21"/>
      </c>
      <c r="G256" s="2">
        <f t="shared" si="22"/>
      </c>
      <c r="H256" s="9">
        <f t="shared" si="23"/>
      </c>
    </row>
    <row r="257" spans="1:8" ht="12.75">
      <c r="A257" s="6">
        <f t="shared" si="24"/>
      </c>
      <c r="C257" s="2">
        <f t="shared" si="25"/>
      </c>
      <c r="E257" s="2">
        <f t="shared" si="20"/>
      </c>
      <c r="F257" s="2">
        <f t="shared" si="21"/>
      </c>
      <c r="G257" s="2">
        <f t="shared" si="22"/>
      </c>
      <c r="H257" s="9">
        <f t="shared" si="23"/>
      </c>
    </row>
    <row r="258" spans="1:8" ht="12.75">
      <c r="A258" s="6">
        <f t="shared" si="24"/>
      </c>
      <c r="C258" s="2">
        <f t="shared" si="25"/>
      </c>
      <c r="E258" s="2">
        <f t="shared" si="20"/>
      </c>
      <c r="F258" s="2">
        <f t="shared" si="21"/>
      </c>
      <c r="G258" s="2">
        <f t="shared" si="22"/>
      </c>
      <c r="H258" s="9">
        <f t="shared" si="23"/>
      </c>
    </row>
    <row r="259" spans="1:8" ht="12.75">
      <c r="A259" s="6">
        <f t="shared" si="24"/>
      </c>
      <c r="C259" s="2">
        <f t="shared" si="25"/>
      </c>
      <c r="E259" s="2">
        <f t="shared" si="20"/>
      </c>
      <c r="F259" s="2">
        <f t="shared" si="21"/>
      </c>
      <c r="G259" s="2">
        <f t="shared" si="22"/>
      </c>
      <c r="H259" s="9">
        <f t="shared" si="23"/>
      </c>
    </row>
    <row r="260" spans="1:8" ht="12.75">
      <c r="A260" s="6">
        <f t="shared" si="24"/>
      </c>
      <c r="C260" s="2">
        <f t="shared" si="25"/>
      </c>
      <c r="E260" s="2">
        <f t="shared" si="20"/>
      </c>
      <c r="F260" s="2">
        <f t="shared" si="21"/>
      </c>
      <c r="G260" s="2">
        <f t="shared" si="22"/>
      </c>
      <c r="H260" s="9">
        <f t="shared" si="23"/>
      </c>
    </row>
    <row r="261" spans="1:8" ht="12.75">
      <c r="A261" s="6">
        <f t="shared" si="24"/>
      </c>
      <c r="C261" s="2">
        <f t="shared" si="25"/>
      </c>
      <c r="E261" s="2">
        <f t="shared" si="20"/>
      </c>
      <c r="F261" s="2">
        <f t="shared" si="21"/>
      </c>
      <c r="G261" s="2">
        <f t="shared" si="22"/>
      </c>
      <c r="H261" s="9">
        <f t="shared" si="23"/>
      </c>
    </row>
    <row r="262" spans="1:8" ht="12.75">
      <c r="A262" s="6">
        <f t="shared" si="24"/>
      </c>
      <c r="C262" s="2">
        <f t="shared" si="25"/>
      </c>
      <c r="E262" s="2">
        <f t="shared" si="20"/>
      </c>
      <c r="F262" s="2">
        <f t="shared" si="21"/>
      </c>
      <c r="G262" s="2">
        <f t="shared" si="22"/>
      </c>
      <c r="H262" s="9">
        <f t="shared" si="23"/>
      </c>
    </row>
    <row r="263" spans="1:8" ht="12.75">
      <c r="A263" s="6">
        <f t="shared" si="24"/>
      </c>
      <c r="C263" s="2">
        <f t="shared" si="25"/>
      </c>
      <c r="E263" s="2">
        <f t="shared" si="20"/>
      </c>
      <c r="F263" s="2">
        <f t="shared" si="21"/>
      </c>
      <c r="G263" s="2">
        <f t="shared" si="22"/>
      </c>
      <c r="H263" s="9">
        <f t="shared" si="23"/>
      </c>
    </row>
    <row r="264" spans="1:8" ht="12.75">
      <c r="A264" s="6">
        <f t="shared" si="24"/>
      </c>
      <c r="C264" s="2">
        <f t="shared" si="25"/>
      </c>
      <c r="E264" s="2">
        <f t="shared" si="20"/>
      </c>
      <c r="F264" s="2">
        <f t="shared" si="21"/>
      </c>
      <c r="G264" s="2">
        <f t="shared" si="22"/>
      </c>
      <c r="H264" s="9">
        <f t="shared" si="23"/>
      </c>
    </row>
    <row r="265" spans="1:8" ht="12.75">
      <c r="A265" s="6">
        <f t="shared" si="24"/>
      </c>
      <c r="C265" s="2">
        <f t="shared" si="25"/>
      </c>
      <c r="E265" s="2">
        <f t="shared" si="20"/>
      </c>
      <c r="F265" s="2">
        <f t="shared" si="21"/>
      </c>
      <c r="G265" s="2">
        <f t="shared" si="22"/>
      </c>
      <c r="H265" s="9">
        <f t="shared" si="23"/>
      </c>
    </row>
    <row r="266" spans="1:8" ht="12.75">
      <c r="A266" s="6">
        <f t="shared" si="24"/>
      </c>
      <c r="C266" s="2">
        <f t="shared" si="25"/>
      </c>
      <c r="E266" s="2">
        <f t="shared" si="20"/>
      </c>
      <c r="F266" s="2">
        <f t="shared" si="21"/>
      </c>
      <c r="G266" s="2">
        <f t="shared" si="22"/>
      </c>
      <c r="H266" s="9">
        <f t="shared" si="23"/>
      </c>
    </row>
    <row r="267" spans="1:8" ht="12.75">
      <c r="A267" s="6">
        <f t="shared" si="24"/>
      </c>
      <c r="C267" s="2">
        <f t="shared" si="25"/>
      </c>
      <c r="E267" s="2">
        <f t="shared" si="20"/>
      </c>
      <c r="F267" s="2">
        <f t="shared" si="21"/>
      </c>
      <c r="G267" s="2">
        <f t="shared" si="22"/>
      </c>
      <c r="H267" s="9">
        <f t="shared" si="23"/>
      </c>
    </row>
    <row r="268" spans="1:8" ht="12.75">
      <c r="A268" s="6">
        <f t="shared" si="24"/>
      </c>
      <c r="C268" s="2">
        <f t="shared" si="25"/>
      </c>
      <c r="E268" s="2">
        <f t="shared" si="20"/>
      </c>
      <c r="F268" s="2">
        <f t="shared" si="21"/>
      </c>
      <c r="G268" s="2">
        <f t="shared" si="22"/>
      </c>
      <c r="H268" s="9">
        <f t="shared" si="23"/>
      </c>
    </row>
    <row r="269" spans="1:8" ht="12.75">
      <c r="A269" s="6">
        <f t="shared" si="24"/>
      </c>
      <c r="C269" s="2">
        <f t="shared" si="25"/>
      </c>
      <c r="E269" s="2">
        <f t="shared" si="20"/>
      </c>
      <c r="F269" s="2">
        <f t="shared" si="21"/>
      </c>
      <c r="G269" s="2">
        <f t="shared" si="22"/>
      </c>
      <c r="H269" s="9">
        <f t="shared" si="23"/>
      </c>
    </row>
    <row r="270" spans="1:8" ht="12.75">
      <c r="A270" s="6">
        <f t="shared" si="24"/>
      </c>
      <c r="C270" s="2">
        <f t="shared" si="25"/>
      </c>
      <c r="E270" s="2">
        <f t="shared" si="20"/>
      </c>
      <c r="F270" s="2">
        <f t="shared" si="21"/>
      </c>
      <c r="G270" s="2">
        <f t="shared" si="22"/>
      </c>
      <c r="H270" s="9">
        <f t="shared" si="23"/>
      </c>
    </row>
    <row r="271" spans="1:8" ht="12.75">
      <c r="A271" s="6">
        <f t="shared" si="24"/>
      </c>
      <c r="C271" s="2">
        <f t="shared" si="25"/>
      </c>
      <c r="E271" s="2">
        <f t="shared" si="20"/>
      </c>
      <c r="F271" s="2">
        <f t="shared" si="21"/>
      </c>
      <c r="G271" s="2">
        <f t="shared" si="22"/>
      </c>
      <c r="H271" s="9">
        <f t="shared" si="23"/>
      </c>
    </row>
    <row r="272" spans="1:8" ht="12.75">
      <c r="A272" s="6">
        <f t="shared" si="24"/>
      </c>
      <c r="C272" s="2">
        <f t="shared" si="25"/>
      </c>
      <c r="E272" s="2">
        <f t="shared" si="20"/>
      </c>
      <c r="F272" s="2">
        <f t="shared" si="21"/>
      </c>
      <c r="G272" s="2">
        <f t="shared" si="22"/>
      </c>
      <c r="H272" s="9">
        <f t="shared" si="23"/>
      </c>
    </row>
    <row r="273" spans="1:8" ht="12.75">
      <c r="A273" s="6">
        <f t="shared" si="24"/>
      </c>
      <c r="C273" s="2">
        <f t="shared" si="25"/>
      </c>
      <c r="E273" s="2">
        <f t="shared" si="20"/>
      </c>
      <c r="F273" s="2">
        <f t="shared" si="21"/>
      </c>
      <c r="G273" s="2">
        <f t="shared" si="22"/>
      </c>
      <c r="H273" s="9">
        <f t="shared" si="23"/>
      </c>
    </row>
    <row r="274" spans="1:8" ht="12.75">
      <c r="A274" s="6">
        <f t="shared" si="24"/>
      </c>
      <c r="C274" s="2">
        <f t="shared" si="25"/>
      </c>
      <c r="E274" s="2">
        <f t="shared" si="20"/>
      </c>
      <c r="F274" s="2">
        <f t="shared" si="21"/>
      </c>
      <c r="G274" s="2">
        <f t="shared" si="22"/>
      </c>
      <c r="H274" s="9">
        <f t="shared" si="23"/>
      </c>
    </row>
    <row r="275" spans="1:8" ht="12.75">
      <c r="A275" s="6">
        <f t="shared" si="24"/>
      </c>
      <c r="C275" s="2">
        <f t="shared" si="25"/>
      </c>
      <c r="E275" s="2">
        <f t="shared" si="20"/>
      </c>
      <c r="F275" s="2">
        <f t="shared" si="21"/>
      </c>
      <c r="G275" s="2">
        <f t="shared" si="22"/>
      </c>
      <c r="H275" s="9">
        <f t="shared" si="23"/>
      </c>
    </row>
    <row r="276" spans="1:8" ht="12.75">
      <c r="A276" s="6">
        <f t="shared" si="24"/>
      </c>
      <c r="C276" s="2">
        <f t="shared" si="25"/>
      </c>
      <c r="E276" s="2">
        <f t="shared" si="20"/>
      </c>
      <c r="F276" s="2">
        <f t="shared" si="21"/>
      </c>
      <c r="G276" s="2">
        <f t="shared" si="22"/>
      </c>
      <c r="H276" s="9">
        <f t="shared" si="23"/>
      </c>
    </row>
    <row r="277" spans="1:8" ht="12.75">
      <c r="A277" s="6">
        <f t="shared" si="24"/>
      </c>
      <c r="C277" s="2">
        <f t="shared" si="25"/>
      </c>
      <c r="E277" s="2">
        <f t="shared" si="20"/>
      </c>
      <c r="F277" s="2">
        <f t="shared" si="21"/>
      </c>
      <c r="G277" s="2">
        <f t="shared" si="22"/>
      </c>
      <c r="H277" s="9">
        <f t="shared" si="23"/>
      </c>
    </row>
    <row r="278" spans="1:8" ht="12.75">
      <c r="A278" s="6">
        <f t="shared" si="24"/>
      </c>
      <c r="C278" s="2">
        <f t="shared" si="25"/>
      </c>
      <c r="E278" s="2">
        <f t="shared" si="20"/>
      </c>
      <c r="F278" s="2">
        <f t="shared" si="21"/>
      </c>
      <c r="G278" s="2">
        <f t="shared" si="22"/>
      </c>
      <c r="H278" s="9">
        <f t="shared" si="23"/>
      </c>
    </row>
    <row r="279" spans="1:8" ht="12.75">
      <c r="A279" s="6">
        <f t="shared" si="24"/>
      </c>
      <c r="C279" s="2">
        <f t="shared" si="25"/>
      </c>
      <c r="E279" s="2">
        <f t="shared" si="20"/>
      </c>
      <c r="F279" s="2">
        <f t="shared" si="21"/>
      </c>
      <c r="G279" s="2">
        <f t="shared" si="22"/>
      </c>
      <c r="H279" s="9">
        <f t="shared" si="23"/>
      </c>
    </row>
    <row r="280" spans="1:8" ht="12.75">
      <c r="A280" s="6">
        <f t="shared" si="24"/>
      </c>
      <c r="C280" s="2">
        <f t="shared" si="25"/>
      </c>
      <c r="E280" s="2">
        <f t="shared" si="20"/>
      </c>
      <c r="F280" s="2">
        <f t="shared" si="21"/>
      </c>
      <c r="G280" s="2">
        <f t="shared" si="22"/>
      </c>
      <c r="H280" s="9">
        <f t="shared" si="23"/>
      </c>
    </row>
    <row r="281" spans="1:8" ht="12.75">
      <c r="A281" s="6">
        <f t="shared" si="24"/>
      </c>
      <c r="C281" s="2">
        <f t="shared" si="25"/>
      </c>
      <c r="E281" s="2">
        <f t="shared" si="20"/>
      </c>
      <c r="F281" s="2">
        <f t="shared" si="21"/>
      </c>
      <c r="G281" s="2">
        <f t="shared" si="22"/>
      </c>
      <c r="H281" s="9">
        <f t="shared" si="23"/>
      </c>
    </row>
    <row r="282" spans="1:8" ht="12.75">
      <c r="A282" s="6">
        <f t="shared" si="24"/>
      </c>
      <c r="C282" s="2">
        <f t="shared" si="25"/>
      </c>
      <c r="E282" s="2">
        <f t="shared" si="20"/>
      </c>
      <c r="F282" s="2">
        <f t="shared" si="21"/>
      </c>
      <c r="G282" s="2">
        <f t="shared" si="22"/>
      </c>
      <c r="H282" s="9">
        <f t="shared" si="23"/>
      </c>
    </row>
    <row r="283" spans="1:8" ht="12.75">
      <c r="A283" s="6">
        <f t="shared" si="24"/>
      </c>
      <c r="C283" s="2">
        <f t="shared" si="25"/>
      </c>
      <c r="E283" s="2">
        <f t="shared" si="20"/>
      </c>
      <c r="F283" s="2">
        <f t="shared" si="21"/>
      </c>
      <c r="G283" s="2">
        <f t="shared" si="22"/>
      </c>
      <c r="H283" s="9">
        <f t="shared" si="23"/>
      </c>
    </row>
    <row r="284" spans="1:8" ht="12.75">
      <c r="A284" s="6">
        <f t="shared" si="24"/>
      </c>
      <c r="C284" s="2">
        <f t="shared" si="25"/>
      </c>
      <c r="E284" s="2">
        <f t="shared" si="20"/>
      </c>
      <c r="F284" s="2">
        <f t="shared" si="21"/>
      </c>
      <c r="G284" s="2">
        <f t="shared" si="22"/>
      </c>
      <c r="H284" s="9">
        <f t="shared" si="23"/>
      </c>
    </row>
    <row r="285" spans="1:8" ht="12.75">
      <c r="A285" s="6">
        <f t="shared" si="24"/>
      </c>
      <c r="C285" s="2">
        <f t="shared" si="25"/>
      </c>
      <c r="E285" s="2">
        <f t="shared" si="20"/>
      </c>
      <c r="F285" s="2">
        <f t="shared" si="21"/>
      </c>
      <c r="G285" s="2">
        <f t="shared" si="22"/>
      </c>
      <c r="H285" s="9">
        <f t="shared" si="23"/>
      </c>
    </row>
    <row r="286" spans="1:8" ht="12.75">
      <c r="A286" s="6">
        <f t="shared" si="24"/>
      </c>
      <c r="C286" s="2">
        <f t="shared" si="25"/>
      </c>
      <c r="E286" s="2">
        <f t="shared" si="20"/>
      </c>
      <c r="F286" s="2">
        <f t="shared" si="21"/>
      </c>
      <c r="G286" s="2">
        <f t="shared" si="22"/>
      </c>
      <c r="H286" s="9">
        <f t="shared" si="23"/>
      </c>
    </row>
    <row r="287" spans="1:9" ht="12.75">
      <c r="A287" s="6">
        <f t="shared" si="24"/>
      </c>
      <c r="C287" s="2">
        <f t="shared" si="25"/>
      </c>
      <c r="E287" s="2">
        <f t="shared" si="20"/>
      </c>
      <c r="F287" s="2">
        <f t="shared" si="21"/>
      </c>
      <c r="G287" s="2">
        <f t="shared" si="22"/>
      </c>
      <c r="H287" s="9">
        <f t="shared" si="23"/>
      </c>
      <c r="I287" t="s">
        <v>29</v>
      </c>
    </row>
    <row r="288" spans="1:7" ht="12.75">
      <c r="A288" s="6"/>
      <c r="C288" s="2"/>
      <c r="E288" s="2"/>
      <c r="F288" s="2"/>
      <c r="G288" s="2"/>
    </row>
  </sheetData>
  <mergeCells count="1">
    <mergeCell ref="A1:J2"/>
  </mergeCells>
  <dataValidations count="1">
    <dataValidation type="list" allowBlank="1" showInputMessage="1" showErrorMessage="1" sqref="C14 C23">
      <formula1>"Yearly, Half yearly, Quarterly, Monthly"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7"/>
  <sheetViews>
    <sheetView workbookViewId="0" topLeftCell="A1">
      <selection activeCell="B11" sqref="B11"/>
    </sheetView>
  </sheetViews>
  <sheetFormatPr defaultColWidth="9.140625" defaultRowHeight="12.75"/>
  <cols>
    <col min="2" max="2" width="14.7109375" style="0" bestFit="1" customWidth="1"/>
  </cols>
  <sheetData>
    <row r="2" spans="2:4" ht="12.75">
      <c r="B2">
        <v>500000</v>
      </c>
      <c r="C2" s="1">
        <v>0.4</v>
      </c>
      <c r="D2" s="1">
        <v>0.6</v>
      </c>
    </row>
    <row r="3" spans="2:3" ht="12.75">
      <c r="B3" s="1">
        <v>0.12</v>
      </c>
      <c r="C3">
        <f>B2*C2</f>
        <v>200000</v>
      </c>
    </row>
    <row r="4" ht="12.75">
      <c r="B4">
        <v>10</v>
      </c>
    </row>
    <row r="7" spans="2:4" ht="12.75">
      <c r="B7" s="2">
        <f>PMT(12%,4,B2,-300000)</f>
        <v>-101846.88726113793</v>
      </c>
      <c r="D7">
        <v>17714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vikas</dc:creator>
  <cp:keywords/>
  <dc:description/>
  <cp:lastModifiedBy>vikas</cp:lastModifiedBy>
  <dcterms:created xsi:type="dcterms:W3CDTF">2007-02-14T14:10:43Z</dcterms:created>
  <dcterms:modified xsi:type="dcterms:W3CDTF">2007-03-01T07:36:40Z</dcterms:modified>
  <cp:category/>
  <cp:version/>
  <cp:contentType/>
  <cp:contentStatus/>
</cp:coreProperties>
</file>